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25" windowHeight="11025" firstSheet="4" activeTab="4"/>
  </bookViews>
  <sheets>
    <sheet name="PL1-Dư DTTS" sheetId="4" state="hidden" r:id="rId1"/>
    <sheet name="PL2-Dư GNBV" sheetId="5" state="hidden" r:id="rId2"/>
    <sheet name="PL3-Dư NTM" sheetId="6" state="hidden" r:id="rId3"/>
    <sheet name="B1 PAĐC DTTS" sheetId="1" state="hidden" r:id="rId4"/>
    <sheet name="B1PADCDTTS" sheetId="10" r:id="rId5"/>
    <sheet name="B2 PAĐC GNBV" sheetId="2" r:id="rId6"/>
    <sheet name="B3 PAĐC NTM" sheetId="3" state="hidden" r:id="rId7"/>
    <sheet name="Phân bổ GN" sheetId="7" r:id="rId8"/>
    <sheet name="Sheet2" sheetId="8" state="hidden" r:id="rId9"/>
    <sheet name="PB DTTS" sheetId="9" r:id="rId10"/>
  </sheets>
  <definedNames>
    <definedName name="_xlnm.Print_Titles" localSheetId="3">'B1 PAĐC DTTS'!$6:$9</definedName>
    <definedName name="_xlnm.Print_Titles" localSheetId="4">B1PADCDTTS!$6:$9</definedName>
    <definedName name="_xlnm.Print_Titles" localSheetId="5">'B2 PAĐC GNBV'!$6:$9</definedName>
    <definedName name="_xlnm.Print_Titles" localSheetId="7">'Phân bổ GN'!$5:$8</definedName>
    <definedName name="_xlnm.Print_Titles" localSheetId="0">'PL1-Dư DTTS'!$5:$7</definedName>
    <definedName name="_xlnm.Print_Titles" localSheetId="1">'PL2-Dư GNBV'!$6:$9</definedName>
    <definedName name="_xlnm.Print_Titles" localSheetId="8">Sheet2!$4:$4</definedName>
  </definedNames>
  <calcPr calcId="124519"/>
</workbook>
</file>

<file path=xl/calcChain.xml><?xml version="1.0" encoding="utf-8"?>
<calcChain xmlns="http://schemas.openxmlformats.org/spreadsheetml/2006/main">
  <c r="A3" i="2"/>
  <c r="C94" i="7" l="1"/>
  <c r="D12" i="10"/>
  <c r="E12"/>
  <c r="H12"/>
  <c r="I12"/>
  <c r="J12"/>
  <c r="K12"/>
  <c r="N12"/>
  <c r="O12"/>
  <c r="P12"/>
  <c r="C12"/>
  <c r="C11" l="1"/>
  <c r="H79"/>
  <c r="H65" s="1"/>
  <c r="G56"/>
  <c r="F49"/>
  <c r="F50"/>
  <c r="F52"/>
  <c r="F53"/>
  <c r="F54"/>
  <c r="F55"/>
  <c r="F56"/>
  <c r="F57"/>
  <c r="F58"/>
  <c r="F59"/>
  <c r="F62"/>
  <c r="H28"/>
  <c r="J28"/>
  <c r="K28"/>
  <c r="F128"/>
  <c r="F130"/>
  <c r="F131"/>
  <c r="F132"/>
  <c r="F134"/>
  <c r="F136"/>
  <c r="F138"/>
  <c r="F139"/>
  <c r="F140"/>
  <c r="F127"/>
  <c r="F116"/>
  <c r="F117"/>
  <c r="F118"/>
  <c r="F114"/>
  <c r="F96"/>
  <c r="F97"/>
  <c r="F98"/>
  <c r="F99"/>
  <c r="F100"/>
  <c r="F101"/>
  <c r="F102"/>
  <c r="F103"/>
  <c r="F104"/>
  <c r="F105"/>
  <c r="F106"/>
  <c r="F107"/>
  <c r="F108"/>
  <c r="F109"/>
  <c r="F110"/>
  <c r="F111"/>
  <c r="F95"/>
  <c r="F90"/>
  <c r="F67"/>
  <c r="F68"/>
  <c r="F71"/>
  <c r="F72"/>
  <c r="F76"/>
  <c r="F78"/>
  <c r="F80"/>
  <c r="F47"/>
  <c r="F63"/>
  <c r="F46"/>
  <c r="F30"/>
  <c r="F33"/>
  <c r="F34"/>
  <c r="F35"/>
  <c r="F36"/>
  <c r="F37"/>
  <c r="F38"/>
  <c r="F39"/>
  <c r="F40"/>
  <c r="F41"/>
  <c r="F42"/>
  <c r="F43"/>
  <c r="F44"/>
  <c r="F29"/>
  <c r="F20"/>
  <c r="F21"/>
  <c r="F22"/>
  <c r="F24"/>
  <c r="C128"/>
  <c r="C129"/>
  <c r="C130"/>
  <c r="C131"/>
  <c r="C132"/>
  <c r="C133"/>
  <c r="C134"/>
  <c r="C135"/>
  <c r="C136"/>
  <c r="C137"/>
  <c r="C138"/>
  <c r="C139"/>
  <c r="C140"/>
  <c r="C127"/>
  <c r="C125"/>
  <c r="C123"/>
  <c r="C115"/>
  <c r="C116"/>
  <c r="C117"/>
  <c r="C118"/>
  <c r="C119"/>
  <c r="C120"/>
  <c r="C114"/>
  <c r="C96"/>
  <c r="C97"/>
  <c r="C98"/>
  <c r="C99"/>
  <c r="C100"/>
  <c r="C101"/>
  <c r="C102"/>
  <c r="C103"/>
  <c r="C104"/>
  <c r="C105"/>
  <c r="C106"/>
  <c r="C107"/>
  <c r="C108"/>
  <c r="C109"/>
  <c r="C110"/>
  <c r="C111"/>
  <c r="C95"/>
  <c r="C90"/>
  <c r="C88"/>
  <c r="C87"/>
  <c r="C85"/>
  <c r="C83"/>
  <c r="C82" s="1"/>
  <c r="C67"/>
  <c r="C68"/>
  <c r="C69"/>
  <c r="C70"/>
  <c r="C71"/>
  <c r="C72"/>
  <c r="C73"/>
  <c r="C74"/>
  <c r="C75"/>
  <c r="C76"/>
  <c r="C77"/>
  <c r="C78"/>
  <c r="C79"/>
  <c r="C80"/>
  <c r="C66"/>
  <c r="C47"/>
  <c r="C48"/>
  <c r="C49"/>
  <c r="C50"/>
  <c r="C51"/>
  <c r="C52"/>
  <c r="C53"/>
  <c r="C54"/>
  <c r="C55"/>
  <c r="C56"/>
  <c r="C58"/>
  <c r="C59"/>
  <c r="C60"/>
  <c r="C61"/>
  <c r="C62"/>
  <c r="C63"/>
  <c r="C46"/>
  <c r="O11"/>
  <c r="O10" s="1"/>
  <c r="P11"/>
  <c r="P10" s="1"/>
  <c r="D126"/>
  <c r="E126"/>
  <c r="G126"/>
  <c r="I126"/>
  <c r="J126"/>
  <c r="K126"/>
  <c r="O126"/>
  <c r="D112"/>
  <c r="J112"/>
  <c r="D113"/>
  <c r="E113"/>
  <c r="E112" s="1"/>
  <c r="J113"/>
  <c r="K113"/>
  <c r="K112" s="1"/>
  <c r="D94"/>
  <c r="E94"/>
  <c r="G94"/>
  <c r="H94"/>
  <c r="J94"/>
  <c r="K94"/>
  <c r="C86"/>
  <c r="C84"/>
  <c r="D65"/>
  <c r="E65"/>
  <c r="E64" s="1"/>
  <c r="J65"/>
  <c r="K65"/>
  <c r="P126"/>
  <c r="Q126"/>
  <c r="N140"/>
  <c r="M140"/>
  <c r="N138"/>
  <c r="M138"/>
  <c r="L138" s="1"/>
  <c r="H129"/>
  <c r="N129" s="1"/>
  <c r="G129"/>
  <c r="M129" s="1"/>
  <c r="N119"/>
  <c r="I119"/>
  <c r="I113" s="1"/>
  <c r="I112" s="1"/>
  <c r="G119"/>
  <c r="M119" s="1"/>
  <c r="N85"/>
  <c r="G85"/>
  <c r="M85" s="1"/>
  <c r="N76"/>
  <c r="M76"/>
  <c r="I76"/>
  <c r="M75"/>
  <c r="I75"/>
  <c r="H75"/>
  <c r="N75" s="1"/>
  <c r="G69"/>
  <c r="F69" s="1"/>
  <c r="N66"/>
  <c r="I66"/>
  <c r="I65" s="1"/>
  <c r="G66"/>
  <c r="M66" s="1"/>
  <c r="D57"/>
  <c r="M57" s="1"/>
  <c r="G51"/>
  <c r="M51" s="1"/>
  <c r="H51"/>
  <c r="N51" s="1"/>
  <c r="F26"/>
  <c r="N24"/>
  <c r="M24"/>
  <c r="I24"/>
  <c r="C24"/>
  <c r="M26"/>
  <c r="H16"/>
  <c r="H13" s="1"/>
  <c r="N15"/>
  <c r="N14" s="1"/>
  <c r="G15"/>
  <c r="M15" s="1"/>
  <c r="C15"/>
  <c r="C14" s="1"/>
  <c r="K14"/>
  <c r="J14"/>
  <c r="I14"/>
  <c r="H14"/>
  <c r="E14"/>
  <c r="D14"/>
  <c r="K159"/>
  <c r="N159" s="1"/>
  <c r="J159"/>
  <c r="M159" s="1"/>
  <c r="K158"/>
  <c r="N158" s="1"/>
  <c r="J158"/>
  <c r="M158" s="1"/>
  <c r="K157"/>
  <c r="J157"/>
  <c r="F156"/>
  <c r="F155" s="1"/>
  <c r="F154" s="1"/>
  <c r="C156"/>
  <c r="C155" s="1"/>
  <c r="C154" s="1"/>
  <c r="H155"/>
  <c r="H154" s="1"/>
  <c r="G155"/>
  <c r="G154" s="1"/>
  <c r="E155"/>
  <c r="E154" s="1"/>
  <c r="D155"/>
  <c r="D154" s="1"/>
  <c r="E153"/>
  <c r="D153"/>
  <c r="G153" s="1"/>
  <c r="M153" s="1"/>
  <c r="E152"/>
  <c r="H152" s="1"/>
  <c r="H151" s="1"/>
  <c r="D152"/>
  <c r="G152" s="1"/>
  <c r="K151"/>
  <c r="J151"/>
  <c r="I151"/>
  <c r="N149"/>
  <c r="M149"/>
  <c r="I149"/>
  <c r="K148"/>
  <c r="N148" s="1"/>
  <c r="J148"/>
  <c r="K147"/>
  <c r="N147" s="1"/>
  <c r="J147"/>
  <c r="M147" s="1"/>
  <c r="K146"/>
  <c r="J146"/>
  <c r="M146" s="1"/>
  <c r="N144"/>
  <c r="N143" s="1"/>
  <c r="J144"/>
  <c r="J143" s="1"/>
  <c r="K143"/>
  <c r="H142"/>
  <c r="G142"/>
  <c r="F142"/>
  <c r="E142"/>
  <c r="D142"/>
  <c r="C142"/>
  <c r="N139"/>
  <c r="M139"/>
  <c r="H137"/>
  <c r="G137"/>
  <c r="F137" s="1"/>
  <c r="N136"/>
  <c r="M136"/>
  <c r="H135"/>
  <c r="N135" s="1"/>
  <c r="G135"/>
  <c r="M135" s="1"/>
  <c r="N134"/>
  <c r="M134"/>
  <c r="N133"/>
  <c r="G133"/>
  <c r="F133" s="1"/>
  <c r="N132"/>
  <c r="M132"/>
  <c r="N131"/>
  <c r="M131"/>
  <c r="N130"/>
  <c r="M130"/>
  <c r="N128"/>
  <c r="M128"/>
  <c r="N127"/>
  <c r="M127"/>
  <c r="N125"/>
  <c r="M125"/>
  <c r="K124"/>
  <c r="J124"/>
  <c r="I124"/>
  <c r="H124"/>
  <c r="G124"/>
  <c r="F124"/>
  <c r="E124"/>
  <c r="D124"/>
  <c r="C124"/>
  <c r="N123"/>
  <c r="N122" s="1"/>
  <c r="M123"/>
  <c r="M122" s="1"/>
  <c r="F123"/>
  <c r="F122" s="1"/>
  <c r="K122"/>
  <c r="J122"/>
  <c r="I122"/>
  <c r="H122"/>
  <c r="G122"/>
  <c r="E122"/>
  <c r="D122"/>
  <c r="C122"/>
  <c r="H120"/>
  <c r="N120" s="1"/>
  <c r="G120"/>
  <c r="M120" s="1"/>
  <c r="N118"/>
  <c r="M118"/>
  <c r="N117"/>
  <c r="M117"/>
  <c r="N116"/>
  <c r="M116"/>
  <c r="N115"/>
  <c r="G115"/>
  <c r="F115" s="1"/>
  <c r="M114"/>
  <c r="N111"/>
  <c r="M111"/>
  <c r="I111"/>
  <c r="N110"/>
  <c r="N109"/>
  <c r="M109"/>
  <c r="I109"/>
  <c r="N108"/>
  <c r="M108"/>
  <c r="I108"/>
  <c r="N107"/>
  <c r="M107"/>
  <c r="I107"/>
  <c r="N106"/>
  <c r="M106"/>
  <c r="I106"/>
  <c r="N105"/>
  <c r="I105"/>
  <c r="M105"/>
  <c r="N104"/>
  <c r="M104"/>
  <c r="I104"/>
  <c r="I103"/>
  <c r="N103"/>
  <c r="M103"/>
  <c r="N102"/>
  <c r="M102"/>
  <c r="I102"/>
  <c r="N101"/>
  <c r="M101"/>
  <c r="I101"/>
  <c r="N100"/>
  <c r="I100"/>
  <c r="M100"/>
  <c r="I99"/>
  <c r="N98"/>
  <c r="M98"/>
  <c r="I98"/>
  <c r="N97"/>
  <c r="M97"/>
  <c r="I97"/>
  <c r="N96"/>
  <c r="M96"/>
  <c r="I96"/>
  <c r="N95"/>
  <c r="M95"/>
  <c r="I95"/>
  <c r="N93"/>
  <c r="M93"/>
  <c r="C93"/>
  <c r="C92" s="1"/>
  <c r="K92"/>
  <c r="J92"/>
  <c r="I92"/>
  <c r="H92"/>
  <c r="G92"/>
  <c r="F92"/>
  <c r="E92"/>
  <c r="D92"/>
  <c r="N91"/>
  <c r="D91"/>
  <c r="G91" s="1"/>
  <c r="F91" s="1"/>
  <c r="N90"/>
  <c r="M90"/>
  <c r="K89"/>
  <c r="J89"/>
  <c r="I89"/>
  <c r="H89"/>
  <c r="E89"/>
  <c r="N88"/>
  <c r="M88"/>
  <c r="I88"/>
  <c r="I86" s="1"/>
  <c r="N87"/>
  <c r="M87"/>
  <c r="K86"/>
  <c r="J86"/>
  <c r="H86"/>
  <c r="G86"/>
  <c r="F86"/>
  <c r="E86"/>
  <c r="D86"/>
  <c r="K84"/>
  <c r="J84"/>
  <c r="I84"/>
  <c r="H84"/>
  <c r="E84"/>
  <c r="D84"/>
  <c r="N83"/>
  <c r="M83"/>
  <c r="K82"/>
  <c r="K81" s="1"/>
  <c r="J82"/>
  <c r="J81" s="1"/>
  <c r="I82"/>
  <c r="I81" s="1"/>
  <c r="H82"/>
  <c r="H81" s="1"/>
  <c r="G82"/>
  <c r="F82"/>
  <c r="E82"/>
  <c r="E81" s="1"/>
  <c r="D82"/>
  <c r="N80"/>
  <c r="M80"/>
  <c r="I80"/>
  <c r="N79"/>
  <c r="I79"/>
  <c r="G79"/>
  <c r="N78"/>
  <c r="M78"/>
  <c r="I78"/>
  <c r="N77"/>
  <c r="I77"/>
  <c r="G77"/>
  <c r="M77" s="1"/>
  <c r="N74"/>
  <c r="I74"/>
  <c r="G74"/>
  <c r="M74" s="1"/>
  <c r="N73"/>
  <c r="I73"/>
  <c r="G73"/>
  <c r="M73" s="1"/>
  <c r="N72"/>
  <c r="M72"/>
  <c r="I72"/>
  <c r="N71"/>
  <c r="M71"/>
  <c r="I71"/>
  <c r="N70"/>
  <c r="I70"/>
  <c r="G70"/>
  <c r="M70" s="1"/>
  <c r="N69"/>
  <c r="I69"/>
  <c r="N68"/>
  <c r="M68"/>
  <c r="I68"/>
  <c r="N67"/>
  <c r="M67"/>
  <c r="I67"/>
  <c r="K64"/>
  <c r="J64"/>
  <c r="D64"/>
  <c r="N63"/>
  <c r="M63"/>
  <c r="I63"/>
  <c r="N62"/>
  <c r="M62"/>
  <c r="I62"/>
  <c r="N61"/>
  <c r="I61"/>
  <c r="G61"/>
  <c r="M61" s="1"/>
  <c r="I60"/>
  <c r="H60"/>
  <c r="N60" s="1"/>
  <c r="G60"/>
  <c r="M60" s="1"/>
  <c r="N59"/>
  <c r="M59"/>
  <c r="I59"/>
  <c r="N58"/>
  <c r="M58"/>
  <c r="I58"/>
  <c r="N57"/>
  <c r="I57"/>
  <c r="N56"/>
  <c r="I56"/>
  <c r="M56"/>
  <c r="N55"/>
  <c r="N54"/>
  <c r="N53"/>
  <c r="M53"/>
  <c r="I53"/>
  <c r="N52"/>
  <c r="M52"/>
  <c r="I52"/>
  <c r="K45"/>
  <c r="N49"/>
  <c r="M49"/>
  <c r="I49"/>
  <c r="I48"/>
  <c r="H48"/>
  <c r="G48"/>
  <c r="F48" s="1"/>
  <c r="N47"/>
  <c r="M47"/>
  <c r="I47"/>
  <c r="N46"/>
  <c r="M46"/>
  <c r="I46"/>
  <c r="E45"/>
  <c r="N44"/>
  <c r="M44"/>
  <c r="C44"/>
  <c r="N43"/>
  <c r="M43"/>
  <c r="C43"/>
  <c r="N42"/>
  <c r="M42"/>
  <c r="C42"/>
  <c r="N41"/>
  <c r="M41"/>
  <c r="C41"/>
  <c r="N40"/>
  <c r="M40"/>
  <c r="C40"/>
  <c r="N39"/>
  <c r="M39"/>
  <c r="C39"/>
  <c r="N38"/>
  <c r="M38"/>
  <c r="C38"/>
  <c r="N37"/>
  <c r="C37"/>
  <c r="N36"/>
  <c r="M36"/>
  <c r="C36"/>
  <c r="N35"/>
  <c r="M35"/>
  <c r="C35"/>
  <c r="N34"/>
  <c r="M34"/>
  <c r="C34"/>
  <c r="N33"/>
  <c r="M33"/>
  <c r="C33"/>
  <c r="N32"/>
  <c r="G32"/>
  <c r="F32" s="1"/>
  <c r="C32"/>
  <c r="N31"/>
  <c r="G31"/>
  <c r="F31" s="1"/>
  <c r="C31"/>
  <c r="N30"/>
  <c r="M30"/>
  <c r="C30"/>
  <c r="N29"/>
  <c r="N28" s="1"/>
  <c r="M29"/>
  <c r="C29"/>
  <c r="C28" s="1"/>
  <c r="E28"/>
  <c r="E27" s="1"/>
  <c r="E11" s="1"/>
  <c r="D28"/>
  <c r="N26"/>
  <c r="I26"/>
  <c r="C26"/>
  <c r="N23"/>
  <c r="G23"/>
  <c r="M23" s="1"/>
  <c r="C23"/>
  <c r="N22"/>
  <c r="M22"/>
  <c r="C22"/>
  <c r="N21"/>
  <c r="M21"/>
  <c r="C21"/>
  <c r="N20"/>
  <c r="M20"/>
  <c r="C20"/>
  <c r="N19"/>
  <c r="G19"/>
  <c r="F19" s="1"/>
  <c r="C19"/>
  <c r="N18"/>
  <c r="M18"/>
  <c r="F18"/>
  <c r="C18"/>
  <c r="N17"/>
  <c r="M17"/>
  <c r="F17"/>
  <c r="C17"/>
  <c r="O16"/>
  <c r="O13" s="1"/>
  <c r="K16"/>
  <c r="K13" s="1"/>
  <c r="J16"/>
  <c r="J13" s="1"/>
  <c r="E16"/>
  <c r="E13" s="1"/>
  <c r="D16"/>
  <c r="D13" s="1"/>
  <c r="N25"/>
  <c r="I25"/>
  <c r="G25"/>
  <c r="F25" s="1"/>
  <c r="C25"/>
  <c r="D27" l="1"/>
  <c r="D11" s="1"/>
  <c r="D81"/>
  <c r="F28"/>
  <c r="C57"/>
  <c r="C126"/>
  <c r="C121" s="1"/>
  <c r="F120"/>
  <c r="F113" s="1"/>
  <c r="F112" s="1"/>
  <c r="F66"/>
  <c r="F119"/>
  <c r="F135"/>
  <c r="K27"/>
  <c r="C65"/>
  <c r="C64" s="1"/>
  <c r="F85"/>
  <c r="H113"/>
  <c r="H112" s="1"/>
  <c r="C113"/>
  <c r="C112" s="1"/>
  <c r="F23"/>
  <c r="F16" s="1"/>
  <c r="F13" s="1"/>
  <c r="F12" s="1"/>
  <c r="F77"/>
  <c r="G113"/>
  <c r="G112" s="1"/>
  <c r="G28"/>
  <c r="G65"/>
  <c r="F75"/>
  <c r="F51"/>
  <c r="N65"/>
  <c r="C94"/>
  <c r="F74"/>
  <c r="F65" s="1"/>
  <c r="F94"/>
  <c r="F129"/>
  <c r="F126" s="1"/>
  <c r="F73"/>
  <c r="F61"/>
  <c r="L140"/>
  <c r="F60"/>
  <c r="F45" s="1"/>
  <c r="H126"/>
  <c r="F70"/>
  <c r="F79"/>
  <c r="C81"/>
  <c r="C45"/>
  <c r="C27" s="1"/>
  <c r="G121"/>
  <c r="L129"/>
  <c r="H64"/>
  <c r="N64" s="1"/>
  <c r="L119"/>
  <c r="L85"/>
  <c r="L100"/>
  <c r="G84"/>
  <c r="M84" s="1"/>
  <c r="L76"/>
  <c r="F84"/>
  <c r="L66"/>
  <c r="L75"/>
  <c r="L24"/>
  <c r="D45"/>
  <c r="L118"/>
  <c r="L109"/>
  <c r="L26"/>
  <c r="I157"/>
  <c r="L116"/>
  <c r="L51"/>
  <c r="C153"/>
  <c r="L44"/>
  <c r="L93"/>
  <c r="D121"/>
  <c r="I148"/>
  <c r="L68"/>
  <c r="N89"/>
  <c r="L33"/>
  <c r="L36"/>
  <c r="L107"/>
  <c r="L30"/>
  <c r="L101"/>
  <c r="L111"/>
  <c r="L125"/>
  <c r="L128"/>
  <c r="K145"/>
  <c r="K142" s="1"/>
  <c r="K141" s="1"/>
  <c r="I147"/>
  <c r="L95"/>
  <c r="L98"/>
  <c r="L132"/>
  <c r="I144"/>
  <c r="I143" s="1"/>
  <c r="L62"/>
  <c r="L108"/>
  <c r="L123"/>
  <c r="L122" s="1"/>
  <c r="L67"/>
  <c r="L90"/>
  <c r="L102"/>
  <c r="C16"/>
  <c r="C13" s="1"/>
  <c r="L56"/>
  <c r="L131"/>
  <c r="L39"/>
  <c r="L42"/>
  <c r="L59"/>
  <c r="K121"/>
  <c r="L127"/>
  <c r="H153"/>
  <c r="N153" s="1"/>
  <c r="L153" s="1"/>
  <c r="I16"/>
  <c r="I13" s="1"/>
  <c r="L117"/>
  <c r="E151"/>
  <c r="E150" s="1"/>
  <c r="L104"/>
  <c r="J121"/>
  <c r="L105"/>
  <c r="L49"/>
  <c r="L21"/>
  <c r="L80"/>
  <c r="L58"/>
  <c r="L73"/>
  <c r="L70"/>
  <c r="L40"/>
  <c r="L43"/>
  <c r="M99"/>
  <c r="M94" s="1"/>
  <c r="E121"/>
  <c r="N84"/>
  <c r="K156"/>
  <c r="K155" s="1"/>
  <c r="K154" s="1"/>
  <c r="K150" s="1"/>
  <c r="L53"/>
  <c r="N92"/>
  <c r="L106"/>
  <c r="L47"/>
  <c r="L57"/>
  <c r="L78"/>
  <c r="L97"/>
  <c r="N146"/>
  <c r="N145" s="1"/>
  <c r="N142" s="1"/>
  <c r="N141" s="1"/>
  <c r="I158"/>
  <c r="M92"/>
  <c r="D151"/>
  <c r="D150" s="1"/>
  <c r="G45"/>
  <c r="L61"/>
  <c r="G64"/>
  <c r="M64" s="1"/>
  <c r="L147"/>
  <c r="L29"/>
  <c r="L87"/>
  <c r="I159"/>
  <c r="F15"/>
  <c r="F14" s="1"/>
  <c r="M69"/>
  <c r="L69" s="1"/>
  <c r="L77"/>
  <c r="N114"/>
  <c r="N113" s="1"/>
  <c r="N112" s="1"/>
  <c r="M144"/>
  <c r="L144" s="1"/>
  <c r="L143" s="1"/>
  <c r="M148"/>
  <c r="L148" s="1"/>
  <c r="L18"/>
  <c r="L46"/>
  <c r="L96"/>
  <c r="L139"/>
  <c r="L22"/>
  <c r="L20"/>
  <c r="L23"/>
  <c r="L41"/>
  <c r="L17"/>
  <c r="L149"/>
  <c r="L35"/>
  <c r="L63"/>
  <c r="I64"/>
  <c r="N99"/>
  <c r="N94" s="1"/>
  <c r="L72"/>
  <c r="L83"/>
  <c r="M157"/>
  <c r="M156" s="1"/>
  <c r="M155" s="1"/>
  <c r="M154" s="1"/>
  <c r="N16"/>
  <c r="N13" s="1"/>
  <c r="M115"/>
  <c r="L115" s="1"/>
  <c r="L136"/>
  <c r="N157"/>
  <c r="N156" s="1"/>
  <c r="N155" s="1"/>
  <c r="N154" s="1"/>
  <c r="M124"/>
  <c r="L52"/>
  <c r="M86"/>
  <c r="L88"/>
  <c r="C91"/>
  <c r="C89" s="1"/>
  <c r="L103"/>
  <c r="N124"/>
  <c r="M133"/>
  <c r="L133" s="1"/>
  <c r="M82"/>
  <c r="N86"/>
  <c r="H121"/>
  <c r="L34"/>
  <c r="N82"/>
  <c r="L130"/>
  <c r="H150"/>
  <c r="L60"/>
  <c r="M32"/>
  <c r="L32" s="1"/>
  <c r="L38"/>
  <c r="L71"/>
  <c r="L74"/>
  <c r="I121"/>
  <c r="L134"/>
  <c r="I146"/>
  <c r="L159"/>
  <c r="L15"/>
  <c r="L14" s="1"/>
  <c r="M14"/>
  <c r="G14"/>
  <c r="M19"/>
  <c r="L19" s="1"/>
  <c r="G16"/>
  <c r="G13" s="1"/>
  <c r="G12" s="1"/>
  <c r="G151"/>
  <c r="G150" s="1"/>
  <c r="F152"/>
  <c r="F151" s="1"/>
  <c r="F150" s="1"/>
  <c r="M152"/>
  <c r="I54"/>
  <c r="M54"/>
  <c r="L54" s="1"/>
  <c r="I50"/>
  <c r="J45"/>
  <c r="J27" s="1"/>
  <c r="J11" s="1"/>
  <c r="M50"/>
  <c r="L135"/>
  <c r="M110"/>
  <c r="L110" s="1"/>
  <c r="I110"/>
  <c r="I94" s="1"/>
  <c r="M37"/>
  <c r="L37" s="1"/>
  <c r="I37"/>
  <c r="I28" s="1"/>
  <c r="L158"/>
  <c r="M91"/>
  <c r="L91" s="1"/>
  <c r="F89"/>
  <c r="G89"/>
  <c r="G81" s="1"/>
  <c r="L120"/>
  <c r="M31"/>
  <c r="L31" s="1"/>
  <c r="N152"/>
  <c r="N151" s="1"/>
  <c r="M48"/>
  <c r="D89"/>
  <c r="M137"/>
  <c r="J145"/>
  <c r="J142" s="1"/>
  <c r="J141" s="1"/>
  <c r="J156"/>
  <c r="J155" s="1"/>
  <c r="J154" s="1"/>
  <c r="J150" s="1"/>
  <c r="N48"/>
  <c r="N50"/>
  <c r="M79"/>
  <c r="L79" s="1"/>
  <c r="N137"/>
  <c r="N126" s="1"/>
  <c r="H45"/>
  <c r="H27" s="1"/>
  <c r="M25"/>
  <c r="L25" s="1"/>
  <c r="C152"/>
  <c r="C151" s="1"/>
  <c r="C150" s="1"/>
  <c r="M28" l="1"/>
  <c r="L65"/>
  <c r="M81"/>
  <c r="L28"/>
  <c r="M65"/>
  <c r="N11"/>
  <c r="K11"/>
  <c r="G27"/>
  <c r="G11" s="1"/>
  <c r="M113"/>
  <c r="M112" s="1"/>
  <c r="N81"/>
  <c r="M126"/>
  <c r="M121" s="1"/>
  <c r="H11"/>
  <c r="F81"/>
  <c r="L137"/>
  <c r="L126" s="1"/>
  <c r="M143"/>
  <c r="L124"/>
  <c r="L64"/>
  <c r="N121"/>
  <c r="F121"/>
  <c r="I145"/>
  <c r="I142" s="1"/>
  <c r="I141" s="1"/>
  <c r="I156"/>
  <c r="I155" s="1"/>
  <c r="I154" s="1"/>
  <c r="I150" s="1"/>
  <c r="M145"/>
  <c r="F27"/>
  <c r="F11" s="1"/>
  <c r="L146"/>
  <c r="L145" s="1"/>
  <c r="L142" s="1"/>
  <c r="L141" s="1"/>
  <c r="L99"/>
  <c r="L94" s="1"/>
  <c r="F153"/>
  <c r="M89"/>
  <c r="L89" s="1"/>
  <c r="L84"/>
  <c r="L114"/>
  <c r="L113" s="1"/>
  <c r="L112" s="1"/>
  <c r="M45"/>
  <c r="M27" s="1"/>
  <c r="L92"/>
  <c r="L86"/>
  <c r="F64"/>
  <c r="L16"/>
  <c r="L13" s="1"/>
  <c r="L12" s="1"/>
  <c r="N150"/>
  <c r="L82"/>
  <c r="L81" s="1"/>
  <c r="L157"/>
  <c r="L156" s="1"/>
  <c r="L155" s="1"/>
  <c r="L154" s="1"/>
  <c r="M16"/>
  <c r="M13" s="1"/>
  <c r="M12" s="1"/>
  <c r="N45"/>
  <c r="N27" s="1"/>
  <c r="L48"/>
  <c r="M55"/>
  <c r="L55" s="1"/>
  <c r="I55"/>
  <c r="I45" s="1"/>
  <c r="I27" s="1"/>
  <c r="I11" s="1"/>
  <c r="L152"/>
  <c r="L151" s="1"/>
  <c r="M151"/>
  <c r="M150" s="1"/>
  <c r="L50"/>
  <c r="G10" l="1"/>
  <c r="L121"/>
  <c r="M142"/>
  <c r="M141" s="1"/>
  <c r="M11" s="1"/>
  <c r="J10"/>
  <c r="L150"/>
  <c r="K10"/>
  <c r="L45"/>
  <c r="L27" s="1"/>
  <c r="L11" s="1"/>
  <c r="I10"/>
  <c r="E10"/>
  <c r="C10"/>
  <c r="H10"/>
  <c r="D10"/>
  <c r="N10" l="1"/>
  <c r="F10"/>
  <c r="L10"/>
  <c r="M10"/>
  <c r="G25" i="1"/>
  <c r="M199" l="1"/>
  <c r="N199"/>
  <c r="D94" i="7"/>
  <c r="E94"/>
  <c r="L199" i="1" l="1"/>
  <c r="M196"/>
  <c r="I199"/>
  <c r="K198"/>
  <c r="N198" s="1"/>
  <c r="J198"/>
  <c r="I198" s="1"/>
  <c r="K197"/>
  <c r="N197" s="1"/>
  <c r="J197"/>
  <c r="I197" s="1"/>
  <c r="I195" s="1"/>
  <c r="J196"/>
  <c r="K196"/>
  <c r="N196" s="1"/>
  <c r="I196"/>
  <c r="K209"/>
  <c r="J209"/>
  <c r="M209" s="1"/>
  <c r="N209"/>
  <c r="K207"/>
  <c r="J207"/>
  <c r="K208"/>
  <c r="J208"/>
  <c r="M197" l="1"/>
  <c r="K195"/>
  <c r="J195"/>
  <c r="M198"/>
  <c r="L198" s="1"/>
  <c r="N195"/>
  <c r="L197"/>
  <c r="L196"/>
  <c r="J206"/>
  <c r="J205" s="1"/>
  <c r="K206"/>
  <c r="K205" s="1"/>
  <c r="L195"/>
  <c r="M195"/>
  <c r="L209"/>
  <c r="I209"/>
  <c r="D9" i="9" l="1"/>
  <c r="E9"/>
  <c r="C9"/>
  <c r="E11"/>
  <c r="D11"/>
  <c r="C12"/>
  <c r="C11"/>
  <c r="C10" s="1"/>
  <c r="E10"/>
  <c r="D10"/>
  <c r="C11" i="7" l="1"/>
  <c r="D10" l="1"/>
  <c r="D77"/>
  <c r="E77"/>
  <c r="D58"/>
  <c r="D56" s="1"/>
  <c r="E58"/>
  <c r="E56" s="1"/>
  <c r="C75"/>
  <c r="C74"/>
  <c r="D38"/>
  <c r="D36" s="1"/>
  <c r="E38"/>
  <c r="E36" s="1"/>
  <c r="C35"/>
  <c r="D34"/>
  <c r="E34"/>
  <c r="C34"/>
  <c r="D24"/>
  <c r="D23" s="1"/>
  <c r="E24"/>
  <c r="G8" i="8"/>
  <c r="H8"/>
  <c r="G9"/>
  <c r="H9"/>
  <c r="G10"/>
  <c r="H10"/>
  <c r="G11"/>
  <c r="H11"/>
  <c r="G12"/>
  <c r="H12"/>
  <c r="G13"/>
  <c r="H13"/>
  <c r="G14"/>
  <c r="H14"/>
  <c r="G15"/>
  <c r="H15"/>
  <c r="G16"/>
  <c r="H16"/>
  <c r="G17"/>
  <c r="H17"/>
  <c r="G18"/>
  <c r="H18"/>
  <c r="G19"/>
  <c r="H19"/>
  <c r="G20"/>
  <c r="H20"/>
  <c r="G21"/>
  <c r="H21"/>
  <c r="G22"/>
  <c r="H22"/>
  <c r="G23"/>
  <c r="H23"/>
  <c r="G24"/>
  <c r="D24" s="1"/>
  <c r="H24"/>
  <c r="G25"/>
  <c r="D25" s="1"/>
  <c r="H25"/>
  <c r="G26"/>
  <c r="H26"/>
  <c r="G27"/>
  <c r="H27"/>
  <c r="G28"/>
  <c r="D28" s="1"/>
  <c r="H28"/>
  <c r="G29"/>
  <c r="H29"/>
  <c r="G30"/>
  <c r="D30" s="1"/>
  <c r="H30"/>
  <c r="G31"/>
  <c r="D31" s="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G67"/>
  <c r="H67"/>
  <c r="G68"/>
  <c r="H68"/>
  <c r="G69"/>
  <c r="H69"/>
  <c r="G70"/>
  <c r="H70"/>
  <c r="G71"/>
  <c r="H71"/>
  <c r="G72"/>
  <c r="H72"/>
  <c r="G73"/>
  <c r="H73"/>
  <c r="G74"/>
  <c r="H74"/>
  <c r="G75"/>
  <c r="H75"/>
  <c r="G76"/>
  <c r="H76"/>
  <c r="G77"/>
  <c r="H77"/>
  <c r="G78"/>
  <c r="H78"/>
  <c r="G79"/>
  <c r="H79"/>
  <c r="G80"/>
  <c r="H80"/>
  <c r="G81"/>
  <c r="H81"/>
  <c r="G82"/>
  <c r="H82"/>
  <c r="G83"/>
  <c r="H83"/>
  <c r="G84"/>
  <c r="H84"/>
  <c r="G85"/>
  <c r="H85"/>
  <c r="G86"/>
  <c r="H86"/>
  <c r="G87"/>
  <c r="H87"/>
  <c r="G88"/>
  <c r="H88"/>
  <c r="G89"/>
  <c r="H89"/>
  <c r="G90"/>
  <c r="H90"/>
  <c r="G91"/>
  <c r="H91"/>
  <c r="G92"/>
  <c r="H92"/>
  <c r="G93"/>
  <c r="H93"/>
  <c r="G94"/>
  <c r="H94"/>
  <c r="G95"/>
  <c r="H95"/>
  <c r="G96"/>
  <c r="H96"/>
  <c r="G97"/>
  <c r="H97"/>
  <c r="G98"/>
  <c r="H98"/>
  <c r="G99"/>
  <c r="H99"/>
  <c r="G100"/>
  <c r="H100"/>
  <c r="G101"/>
  <c r="H101"/>
  <c r="G102"/>
  <c r="H102"/>
  <c r="G103"/>
  <c r="H103"/>
  <c r="G104"/>
  <c r="H104"/>
  <c r="G105"/>
  <c r="H105"/>
  <c r="G106"/>
  <c r="H106"/>
  <c r="G107"/>
  <c r="H107"/>
  <c r="G108"/>
  <c r="H108"/>
  <c r="G109"/>
  <c r="H109"/>
  <c r="G110"/>
  <c r="H110"/>
  <c r="G111"/>
  <c r="H111"/>
  <c r="H7"/>
  <c r="G7"/>
  <c r="D111"/>
  <c r="D110"/>
  <c r="D109"/>
  <c r="D108"/>
  <c r="D107"/>
  <c r="D106"/>
  <c r="D105"/>
  <c r="D104"/>
  <c r="D103"/>
  <c r="D102"/>
  <c r="D101"/>
  <c r="D100"/>
  <c r="D99"/>
  <c r="D98"/>
  <c r="D97"/>
  <c r="D96"/>
  <c r="D95"/>
  <c r="F94"/>
  <c r="F75" s="1"/>
  <c r="E94"/>
  <c r="E75" s="1"/>
  <c r="D93"/>
  <c r="D92"/>
  <c r="D91"/>
  <c r="D90"/>
  <c r="D89"/>
  <c r="D88"/>
  <c r="D87"/>
  <c r="D86"/>
  <c r="D85"/>
  <c r="D84"/>
  <c r="D83"/>
  <c r="D82"/>
  <c r="D81"/>
  <c r="D80"/>
  <c r="D79"/>
  <c r="D78"/>
  <c r="D77"/>
  <c r="F76"/>
  <c r="E76"/>
  <c r="D74"/>
  <c r="D73"/>
  <c r="D72"/>
  <c r="D71"/>
  <c r="D70"/>
  <c r="D69"/>
  <c r="D68"/>
  <c r="D67"/>
  <c r="D66"/>
  <c r="D65"/>
  <c r="D64"/>
  <c r="D63"/>
  <c r="D62"/>
  <c r="D61"/>
  <c r="D60"/>
  <c r="D59"/>
  <c r="D58"/>
  <c r="F57"/>
  <c r="F55" s="1"/>
  <c r="E57"/>
  <c r="E55" s="1"/>
  <c r="D55" s="1"/>
  <c r="N56"/>
  <c r="N55"/>
  <c r="D54"/>
  <c r="D53"/>
  <c r="D52"/>
  <c r="D51"/>
  <c r="D50"/>
  <c r="D49"/>
  <c r="D48"/>
  <c r="D47"/>
  <c r="D46"/>
  <c r="D45"/>
  <c r="D44"/>
  <c r="D43"/>
  <c r="D42"/>
  <c r="D41"/>
  <c r="D40"/>
  <c r="D39"/>
  <c r="D38"/>
  <c r="N37"/>
  <c r="F37"/>
  <c r="F35" s="1"/>
  <c r="E37"/>
  <c r="E35" s="1"/>
  <c r="D34"/>
  <c r="D33" s="1"/>
  <c r="F33"/>
  <c r="E33"/>
  <c r="D32"/>
  <c r="D29"/>
  <c r="D27"/>
  <c r="D26"/>
  <c r="F23"/>
  <c r="E23"/>
  <c r="E22"/>
  <c r="F6"/>
  <c r="E6"/>
  <c r="D6"/>
  <c r="D76" i="7" l="1"/>
  <c r="E23"/>
  <c r="E76"/>
  <c r="D94" i="8"/>
  <c r="D76"/>
  <c r="E5"/>
  <c r="D57"/>
  <c r="D23"/>
  <c r="D37"/>
  <c r="D35" s="1"/>
  <c r="F22"/>
  <c r="D75"/>
  <c r="D22"/>
  <c r="F5"/>
  <c r="D5" s="1"/>
  <c r="C57" i="7" l="1"/>
  <c r="C72"/>
  <c r="C70"/>
  <c r="C68"/>
  <c r="C66"/>
  <c r="C64"/>
  <c r="C62"/>
  <c r="C60"/>
  <c r="C55"/>
  <c r="C53"/>
  <c r="C51"/>
  <c r="C49"/>
  <c r="C47"/>
  <c r="C45"/>
  <c r="C43"/>
  <c r="C41"/>
  <c r="C39"/>
  <c r="C33"/>
  <c r="C31"/>
  <c r="C29"/>
  <c r="C27"/>
  <c r="C25"/>
  <c r="C26"/>
  <c r="C28"/>
  <c r="C30"/>
  <c r="C32"/>
  <c r="C40"/>
  <c r="C42"/>
  <c r="C44"/>
  <c r="C46"/>
  <c r="C48"/>
  <c r="C50"/>
  <c r="C52"/>
  <c r="C54"/>
  <c r="C59"/>
  <c r="C61"/>
  <c r="C63"/>
  <c r="C65"/>
  <c r="C67"/>
  <c r="C69"/>
  <c r="C71"/>
  <c r="C73"/>
  <c r="D9"/>
  <c r="E10"/>
  <c r="E9" s="1"/>
  <c r="C12"/>
  <c r="C13"/>
  <c r="C14"/>
  <c r="C15"/>
  <c r="C16"/>
  <c r="C17"/>
  <c r="C18"/>
  <c r="C19"/>
  <c r="C20"/>
  <c r="C21"/>
  <c r="C22"/>
  <c r="C10" l="1"/>
  <c r="C77"/>
  <c r="C58"/>
  <c r="C24"/>
  <c r="C56"/>
  <c r="C38"/>
  <c r="C36" s="1"/>
  <c r="C76" l="1"/>
  <c r="C23"/>
  <c r="O10" i="1"/>
  <c r="P10"/>
  <c r="M208"/>
  <c r="N208"/>
  <c r="N207"/>
  <c r="N206" s="1"/>
  <c r="N205" s="1"/>
  <c r="M207"/>
  <c r="M206" s="1"/>
  <c r="M205" s="1"/>
  <c r="K204"/>
  <c r="J204"/>
  <c r="I207"/>
  <c r="I208"/>
  <c r="D205"/>
  <c r="D204" s="1"/>
  <c r="E205"/>
  <c r="E204" s="1"/>
  <c r="G205"/>
  <c r="G204" s="1"/>
  <c r="H205"/>
  <c r="H204" s="1"/>
  <c r="C206"/>
  <c r="C205" s="1"/>
  <c r="C204" s="1"/>
  <c r="E203"/>
  <c r="H203" s="1"/>
  <c r="N203" s="1"/>
  <c r="D203"/>
  <c r="C203" s="1"/>
  <c r="H202"/>
  <c r="H201" s="1"/>
  <c r="G202"/>
  <c r="G201" s="1"/>
  <c r="G200" s="1"/>
  <c r="D201"/>
  <c r="I201"/>
  <c r="J201"/>
  <c r="K201"/>
  <c r="E202"/>
  <c r="E201" s="1"/>
  <c r="E200" s="1"/>
  <c r="D202"/>
  <c r="C202" s="1"/>
  <c r="C201" s="1"/>
  <c r="H200" l="1"/>
  <c r="F202"/>
  <c r="F201" s="1"/>
  <c r="M202"/>
  <c r="N202"/>
  <c r="N201" s="1"/>
  <c r="J200"/>
  <c r="D200"/>
  <c r="I206"/>
  <c r="I205" s="1"/>
  <c r="C200"/>
  <c r="K200"/>
  <c r="L207"/>
  <c r="N204"/>
  <c r="N200" s="1"/>
  <c r="L208"/>
  <c r="M204"/>
  <c r="C9" i="7"/>
  <c r="G203" i="1"/>
  <c r="F203" s="1"/>
  <c r="I204" l="1"/>
  <c r="I200" s="1"/>
  <c r="L206"/>
  <c r="L205" s="1"/>
  <c r="L204" s="1"/>
  <c r="M201"/>
  <c r="M200" s="1"/>
  <c r="L202"/>
  <c r="L201" s="1"/>
  <c r="F206"/>
  <c r="F205" s="1"/>
  <c r="F204" s="1"/>
  <c r="F200" s="1"/>
  <c r="M203"/>
  <c r="L203" s="1"/>
  <c r="L200" l="1"/>
  <c r="J10" i="4"/>
  <c r="D18" i="2" l="1"/>
  <c r="E18"/>
  <c r="F18"/>
  <c r="G18"/>
  <c r="H18"/>
  <c r="I18"/>
  <c r="J18"/>
  <c r="K18"/>
  <c r="L18"/>
  <c r="M18"/>
  <c r="N18"/>
  <c r="C18"/>
  <c r="E72" i="1"/>
  <c r="D72"/>
  <c r="F69" i="4"/>
  <c r="D52" i="5" l="1"/>
  <c r="E52"/>
  <c r="F52"/>
  <c r="G52"/>
  <c r="C52"/>
  <c r="D55"/>
  <c r="E55"/>
  <c r="F55"/>
  <c r="D62" i="4"/>
  <c r="E62"/>
  <c r="N50" i="2" l="1"/>
  <c r="I50"/>
  <c r="F50"/>
  <c r="D50"/>
  <c r="M50" s="1"/>
  <c r="L50" s="1"/>
  <c r="D40"/>
  <c r="C49" i="5"/>
  <c r="G49" s="1"/>
  <c r="D44" i="2" l="1"/>
  <c r="C50"/>
  <c r="D75" i="1"/>
  <c r="D74" s="1"/>
  <c r="E75"/>
  <c r="E74" s="1"/>
  <c r="H75"/>
  <c r="H74" s="1"/>
  <c r="J75"/>
  <c r="J74" s="1"/>
  <c r="K75"/>
  <c r="K74" s="1"/>
  <c r="O75"/>
  <c r="O74" s="1"/>
  <c r="O73" s="1"/>
  <c r="I83"/>
  <c r="I75" s="1"/>
  <c r="I74" s="1"/>
  <c r="N83"/>
  <c r="M83"/>
  <c r="C83"/>
  <c r="L83" l="1"/>
  <c r="F83"/>
  <c r="F182" i="4" l="1"/>
  <c r="C14" i="2" l="1"/>
  <c r="C170" i="1"/>
  <c r="C171"/>
  <c r="C172"/>
  <c r="C173"/>
  <c r="C169"/>
  <c r="F184" i="4"/>
  <c r="C165"/>
  <c r="C166"/>
  <c r="C167"/>
  <c r="C168"/>
  <c r="F168" s="1"/>
  <c r="C164"/>
  <c r="F164" s="1"/>
  <c r="G168" i="1"/>
  <c r="G31"/>
  <c r="J94" s="1"/>
  <c r="F162" i="4" l="1"/>
  <c r="I162" s="1"/>
  <c r="F101" l="1"/>
  <c r="E192" i="1"/>
  <c r="F192"/>
  <c r="G192"/>
  <c r="H192"/>
  <c r="J194"/>
  <c r="N194"/>
  <c r="N193" s="1"/>
  <c r="K193"/>
  <c r="I65"/>
  <c r="I61" s="1"/>
  <c r="J65"/>
  <c r="J61" s="1"/>
  <c r="K65"/>
  <c r="K61" s="1"/>
  <c r="F67"/>
  <c r="F68"/>
  <c r="F69"/>
  <c r="F70"/>
  <c r="F71"/>
  <c r="H66"/>
  <c r="G66"/>
  <c r="H189"/>
  <c r="G189"/>
  <c r="H187"/>
  <c r="G187"/>
  <c r="H173"/>
  <c r="G173"/>
  <c r="H58"/>
  <c r="G58"/>
  <c r="H168"/>
  <c r="F168" s="1"/>
  <c r="F144"/>
  <c r="I142"/>
  <c r="E47"/>
  <c r="H47"/>
  <c r="I47"/>
  <c r="J47"/>
  <c r="K47"/>
  <c r="G48"/>
  <c r="F48" s="1"/>
  <c r="F47" s="1"/>
  <c r="G36"/>
  <c r="G133"/>
  <c r="H43"/>
  <c r="G43"/>
  <c r="H41"/>
  <c r="H105"/>
  <c r="G105"/>
  <c r="G118"/>
  <c r="H153"/>
  <c r="K107" s="1"/>
  <c r="G153"/>
  <c r="G125"/>
  <c r="F148" i="4"/>
  <c r="F120"/>
  <c r="F84"/>
  <c r="G37" i="1"/>
  <c r="G88"/>
  <c r="F66" l="1"/>
  <c r="H65"/>
  <c r="H61" s="1"/>
  <c r="F72"/>
  <c r="F65" s="1"/>
  <c r="F61" s="1"/>
  <c r="F173"/>
  <c r="J107"/>
  <c r="I194"/>
  <c r="I193" s="1"/>
  <c r="I192" s="1"/>
  <c r="I191" s="1"/>
  <c r="M194"/>
  <c r="L194" s="1"/>
  <c r="G47"/>
  <c r="G65"/>
  <c r="G61" s="1"/>
  <c r="J193"/>
  <c r="M193"/>
  <c r="L193" l="1"/>
  <c r="F128" i="4"/>
  <c r="G128" s="1"/>
  <c r="F114"/>
  <c r="G82" i="1"/>
  <c r="J164" s="1"/>
  <c r="G185"/>
  <c r="F185" s="1"/>
  <c r="H157"/>
  <c r="K111" s="1"/>
  <c r="G157"/>
  <c r="G129"/>
  <c r="G39"/>
  <c r="F180" i="4"/>
  <c r="F174" s="1"/>
  <c r="F152"/>
  <c r="G152" s="1"/>
  <c r="F124"/>
  <c r="G124" s="1"/>
  <c r="D44"/>
  <c r="E44"/>
  <c r="D42"/>
  <c r="E42"/>
  <c r="F42"/>
  <c r="D48"/>
  <c r="E48"/>
  <c r="F48"/>
  <c r="D54"/>
  <c r="D53" s="1"/>
  <c r="E54"/>
  <c r="E53" s="1"/>
  <c r="D72"/>
  <c r="D71" s="1"/>
  <c r="E72"/>
  <c r="E71" s="1"/>
  <c r="D81"/>
  <c r="E81"/>
  <c r="D98"/>
  <c r="E98"/>
  <c r="D117"/>
  <c r="D116" s="1"/>
  <c r="E117"/>
  <c r="E116" s="1"/>
  <c r="D131"/>
  <c r="E131"/>
  <c r="F131"/>
  <c r="D135"/>
  <c r="E135"/>
  <c r="F135"/>
  <c r="E138"/>
  <c r="D141"/>
  <c r="E141"/>
  <c r="F141"/>
  <c r="D143"/>
  <c r="E143"/>
  <c r="D162"/>
  <c r="D161" s="1"/>
  <c r="E162"/>
  <c r="E161" s="1"/>
  <c r="F161"/>
  <c r="D174"/>
  <c r="E174"/>
  <c r="D172"/>
  <c r="E172"/>
  <c r="F172"/>
  <c r="D170"/>
  <c r="E170"/>
  <c r="F170"/>
  <c r="G46"/>
  <c r="G47"/>
  <c r="G59"/>
  <c r="G82"/>
  <c r="G83"/>
  <c r="G84"/>
  <c r="G86"/>
  <c r="G87"/>
  <c r="G88"/>
  <c r="G89"/>
  <c r="G90"/>
  <c r="G91"/>
  <c r="G92"/>
  <c r="G93"/>
  <c r="G94"/>
  <c r="G95"/>
  <c r="G96"/>
  <c r="G97"/>
  <c r="G99"/>
  <c r="G100"/>
  <c r="G101"/>
  <c r="G102"/>
  <c r="G103"/>
  <c r="G104"/>
  <c r="G105"/>
  <c r="G106"/>
  <c r="G107"/>
  <c r="G108"/>
  <c r="G110"/>
  <c r="G111"/>
  <c r="G112"/>
  <c r="G115"/>
  <c r="G118"/>
  <c r="G119"/>
  <c r="G120"/>
  <c r="G122"/>
  <c r="G123"/>
  <c r="G127"/>
  <c r="G129"/>
  <c r="G132"/>
  <c r="G131" s="1"/>
  <c r="G134"/>
  <c r="G144"/>
  <c r="G145"/>
  <c r="G146"/>
  <c r="G147"/>
  <c r="G148"/>
  <c r="G150"/>
  <c r="G151"/>
  <c r="G153"/>
  <c r="G155"/>
  <c r="G156"/>
  <c r="G157"/>
  <c r="G158"/>
  <c r="G159"/>
  <c r="G160"/>
  <c r="G163"/>
  <c r="G164"/>
  <c r="G165"/>
  <c r="G166"/>
  <c r="G167"/>
  <c r="G168"/>
  <c r="G171"/>
  <c r="G170" s="1"/>
  <c r="G173"/>
  <c r="G172" s="1"/>
  <c r="G175"/>
  <c r="G176"/>
  <c r="G177"/>
  <c r="G178"/>
  <c r="G179"/>
  <c r="G181"/>
  <c r="G182"/>
  <c r="G183"/>
  <c r="G184"/>
  <c r="G185"/>
  <c r="F36"/>
  <c r="G154" i="1"/>
  <c r="F181"/>
  <c r="F182"/>
  <c r="F183"/>
  <c r="F184"/>
  <c r="F186"/>
  <c r="F187"/>
  <c r="F188"/>
  <c r="F189"/>
  <c r="F190"/>
  <c r="F180"/>
  <c r="F176"/>
  <c r="F170"/>
  <c r="F171"/>
  <c r="F172"/>
  <c r="G169"/>
  <c r="G126"/>
  <c r="F90"/>
  <c r="F91"/>
  <c r="F92"/>
  <c r="F93"/>
  <c r="F94"/>
  <c r="F95"/>
  <c r="F96"/>
  <c r="F97"/>
  <c r="F98"/>
  <c r="F99"/>
  <c r="F100"/>
  <c r="F101"/>
  <c r="F86"/>
  <c r="F87"/>
  <c r="F88"/>
  <c r="C86"/>
  <c r="C87"/>
  <c r="C88"/>
  <c r="C89"/>
  <c r="C90"/>
  <c r="C91"/>
  <c r="C92"/>
  <c r="C93"/>
  <c r="C94"/>
  <c r="C95"/>
  <c r="C96"/>
  <c r="C97"/>
  <c r="C98"/>
  <c r="C99"/>
  <c r="C100"/>
  <c r="C101"/>
  <c r="G89"/>
  <c r="F89" s="1"/>
  <c r="H29"/>
  <c r="G29"/>
  <c r="F30"/>
  <c r="F32"/>
  <c r="F33"/>
  <c r="I28"/>
  <c r="J28"/>
  <c r="K28"/>
  <c r="F31"/>
  <c r="E23"/>
  <c r="H23"/>
  <c r="I23"/>
  <c r="J23"/>
  <c r="K23"/>
  <c r="K22" s="1"/>
  <c r="F24"/>
  <c r="F26"/>
  <c r="F27"/>
  <c r="F25"/>
  <c r="F149" i="4"/>
  <c r="G149" s="1"/>
  <c r="F121"/>
  <c r="G121" s="1"/>
  <c r="F85"/>
  <c r="F81" s="1"/>
  <c r="E80" l="1"/>
  <c r="E169"/>
  <c r="E41"/>
  <c r="G180"/>
  <c r="G174" s="1"/>
  <c r="G169" s="1"/>
  <c r="D41"/>
  <c r="D169"/>
  <c r="F169"/>
  <c r="G162"/>
  <c r="G161" s="1"/>
  <c r="G85"/>
  <c r="G81"/>
  <c r="D80"/>
  <c r="J22" i="1"/>
  <c r="I22"/>
  <c r="J111"/>
  <c r="F169"/>
  <c r="F167" s="1"/>
  <c r="H28"/>
  <c r="H22" s="1"/>
  <c r="F23"/>
  <c r="G28"/>
  <c r="G114" i="4"/>
  <c r="G23" i="1"/>
  <c r="F29"/>
  <c r="F28" s="1"/>
  <c r="D10" i="3"/>
  <c r="E10"/>
  <c r="C10"/>
  <c r="D66"/>
  <c r="E66"/>
  <c r="E30" s="1"/>
  <c r="I66"/>
  <c r="J66"/>
  <c r="K66"/>
  <c r="K30" s="1"/>
  <c r="G67"/>
  <c r="G66" s="1"/>
  <c r="G30" s="1"/>
  <c r="H67"/>
  <c r="H66" s="1"/>
  <c r="H30" s="1"/>
  <c r="H10" s="1"/>
  <c r="K71" s="1"/>
  <c r="I67"/>
  <c r="J67"/>
  <c r="K67"/>
  <c r="I30"/>
  <c r="J30"/>
  <c r="F22" i="1" l="1"/>
  <c r="G22"/>
  <c r="K10" i="3"/>
  <c r="N71"/>
  <c r="E11" l="1"/>
  <c r="G11"/>
  <c r="G10" s="1"/>
  <c r="J71" s="1"/>
  <c r="H11"/>
  <c r="I11"/>
  <c r="J11"/>
  <c r="K11"/>
  <c r="N11"/>
  <c r="F12"/>
  <c r="L12" s="1"/>
  <c r="F13"/>
  <c r="F14"/>
  <c r="L14" s="1"/>
  <c r="F15"/>
  <c r="L15" s="1"/>
  <c r="F16"/>
  <c r="L16" s="1"/>
  <c r="F17"/>
  <c r="F19"/>
  <c r="F20"/>
  <c r="F21"/>
  <c r="L21" s="1"/>
  <c r="F22"/>
  <c r="F23"/>
  <c r="F24"/>
  <c r="F25"/>
  <c r="F26"/>
  <c r="F27"/>
  <c r="L27" s="1"/>
  <c r="F28"/>
  <c r="F29"/>
  <c r="F31"/>
  <c r="F32"/>
  <c r="F33"/>
  <c r="F34"/>
  <c r="F35"/>
  <c r="F36"/>
  <c r="F37"/>
  <c r="F38"/>
  <c r="F39"/>
  <c r="F40"/>
  <c r="F41"/>
  <c r="F42"/>
  <c r="F43"/>
  <c r="F44"/>
  <c r="F45"/>
  <c r="F46"/>
  <c r="F47"/>
  <c r="F48"/>
  <c r="F49"/>
  <c r="F50"/>
  <c r="F51"/>
  <c r="F52"/>
  <c r="F53"/>
  <c r="F54"/>
  <c r="F55"/>
  <c r="F56"/>
  <c r="F57"/>
  <c r="F58"/>
  <c r="F59"/>
  <c r="F60"/>
  <c r="F61"/>
  <c r="F62"/>
  <c r="F63"/>
  <c r="F64"/>
  <c r="F65"/>
  <c r="F68"/>
  <c r="F69"/>
  <c r="F70"/>
  <c r="L19"/>
  <c r="M19"/>
  <c r="N19"/>
  <c r="L20"/>
  <c r="M20"/>
  <c r="N20"/>
  <c r="M21"/>
  <c r="N21"/>
  <c r="L22"/>
  <c r="M22"/>
  <c r="N22"/>
  <c r="L23"/>
  <c r="M23"/>
  <c r="N23"/>
  <c r="L24"/>
  <c r="M24"/>
  <c r="N24"/>
  <c r="L25"/>
  <c r="M25"/>
  <c r="N25"/>
  <c r="L26"/>
  <c r="M26"/>
  <c r="N26"/>
  <c r="M27"/>
  <c r="N27"/>
  <c r="L28"/>
  <c r="M28"/>
  <c r="N28"/>
  <c r="L29"/>
  <c r="M29"/>
  <c r="N29"/>
  <c r="L31"/>
  <c r="M31"/>
  <c r="N31"/>
  <c r="L32"/>
  <c r="M32"/>
  <c r="N32"/>
  <c r="L33"/>
  <c r="M33"/>
  <c r="N33"/>
  <c r="L34"/>
  <c r="M34"/>
  <c r="N34"/>
  <c r="L35"/>
  <c r="M35"/>
  <c r="N35"/>
  <c r="L36"/>
  <c r="M36"/>
  <c r="N36"/>
  <c r="L37"/>
  <c r="M37"/>
  <c r="N37"/>
  <c r="L38"/>
  <c r="M38"/>
  <c r="N38"/>
  <c r="L39"/>
  <c r="M39"/>
  <c r="N39"/>
  <c r="L40"/>
  <c r="M40"/>
  <c r="N40"/>
  <c r="L41"/>
  <c r="M41"/>
  <c r="N41"/>
  <c r="L42"/>
  <c r="M42"/>
  <c r="N42"/>
  <c r="L43"/>
  <c r="M43"/>
  <c r="N43"/>
  <c r="L44"/>
  <c r="M44"/>
  <c r="N44"/>
  <c r="L45"/>
  <c r="M45"/>
  <c r="N45"/>
  <c r="L46"/>
  <c r="M46"/>
  <c r="N46"/>
  <c r="L47"/>
  <c r="M47"/>
  <c r="N47"/>
  <c r="L48"/>
  <c r="M48"/>
  <c r="N48"/>
  <c r="L49"/>
  <c r="M49"/>
  <c r="N49"/>
  <c r="L50"/>
  <c r="M50"/>
  <c r="N50"/>
  <c r="L51"/>
  <c r="M51"/>
  <c r="N51"/>
  <c r="L52"/>
  <c r="M52"/>
  <c r="N52"/>
  <c r="L53"/>
  <c r="M53"/>
  <c r="N53"/>
  <c r="L54"/>
  <c r="M54"/>
  <c r="N54"/>
  <c r="L55"/>
  <c r="M55"/>
  <c r="N55"/>
  <c r="L56"/>
  <c r="M56"/>
  <c r="N56"/>
  <c r="L57"/>
  <c r="M57"/>
  <c r="N57"/>
  <c r="L58"/>
  <c r="M58"/>
  <c r="N58"/>
  <c r="L59"/>
  <c r="M59"/>
  <c r="N59"/>
  <c r="L60"/>
  <c r="M60"/>
  <c r="N60"/>
  <c r="L61"/>
  <c r="M61"/>
  <c r="N61"/>
  <c r="L62"/>
  <c r="M62"/>
  <c r="N62"/>
  <c r="L63"/>
  <c r="M63"/>
  <c r="N63"/>
  <c r="L64"/>
  <c r="M64"/>
  <c r="N64"/>
  <c r="L65"/>
  <c r="M65"/>
  <c r="N65"/>
  <c r="L68"/>
  <c r="M68"/>
  <c r="N68"/>
  <c r="L69"/>
  <c r="M69"/>
  <c r="N69"/>
  <c r="M70"/>
  <c r="M67" s="1"/>
  <c r="M66" s="1"/>
  <c r="M30" s="1"/>
  <c r="N70"/>
  <c r="N67" s="1"/>
  <c r="N66" s="1"/>
  <c r="N30" s="1"/>
  <c r="N10" s="1"/>
  <c r="M12"/>
  <c r="N12"/>
  <c r="L13"/>
  <c r="M13"/>
  <c r="N13"/>
  <c r="M14"/>
  <c r="N14"/>
  <c r="M15"/>
  <c r="N15"/>
  <c r="M16"/>
  <c r="N16"/>
  <c r="L17"/>
  <c r="M17"/>
  <c r="N17"/>
  <c r="N18"/>
  <c r="M18"/>
  <c r="M11" s="1"/>
  <c r="F18"/>
  <c r="F11" s="1"/>
  <c r="C70"/>
  <c r="C69"/>
  <c r="C68"/>
  <c r="C67" s="1"/>
  <c r="C66" s="1"/>
  <c r="E67"/>
  <c r="D67"/>
  <c r="C59"/>
  <c r="C58" s="1"/>
  <c r="C57" s="1"/>
  <c r="E58"/>
  <c r="D58"/>
  <c r="E57"/>
  <c r="D57"/>
  <c r="C52"/>
  <c r="E51"/>
  <c r="D51"/>
  <c r="C51"/>
  <c r="C49"/>
  <c r="C48"/>
  <c r="C45" s="1"/>
  <c r="C44" s="1"/>
  <c r="C47"/>
  <c r="C46"/>
  <c r="E45"/>
  <c r="D45"/>
  <c r="D44"/>
  <c r="C37"/>
  <c r="E36"/>
  <c r="D36"/>
  <c r="D33" s="1"/>
  <c r="D30" s="1"/>
  <c r="C36"/>
  <c r="C33" s="1"/>
  <c r="E33"/>
  <c r="C22"/>
  <c r="C21" s="1"/>
  <c r="C18" s="1"/>
  <c r="C11" s="1"/>
  <c r="E21"/>
  <c r="D21"/>
  <c r="E18"/>
  <c r="D18"/>
  <c r="D11" s="1"/>
  <c r="M90" i="2"/>
  <c r="L90" s="1"/>
  <c r="N90"/>
  <c r="I90"/>
  <c r="N88"/>
  <c r="I81"/>
  <c r="I82"/>
  <c r="I83"/>
  <c r="I84"/>
  <c r="I85"/>
  <c r="I86"/>
  <c r="I87"/>
  <c r="C89"/>
  <c r="G89"/>
  <c r="J75" s="1"/>
  <c r="H89"/>
  <c r="N89" s="1"/>
  <c r="G79"/>
  <c r="M89" l="1"/>
  <c r="L89" s="1"/>
  <c r="L18" i="3"/>
  <c r="L11" s="1"/>
  <c r="I71"/>
  <c r="I10" s="1"/>
  <c r="J10"/>
  <c r="M71"/>
  <c r="L71" s="1"/>
  <c r="L70"/>
  <c r="L67" s="1"/>
  <c r="L66" s="1"/>
  <c r="L30" s="1"/>
  <c r="F67"/>
  <c r="F66" s="1"/>
  <c r="F30" s="1"/>
  <c r="F10" s="1"/>
  <c r="C30"/>
  <c r="F89" i="2"/>
  <c r="L10" i="3" l="1"/>
  <c r="M10"/>
  <c r="F24" i="2"/>
  <c r="F63"/>
  <c r="F45"/>
  <c r="F46"/>
  <c r="F47"/>
  <c r="F49"/>
  <c r="F52"/>
  <c r="G69"/>
  <c r="J88" s="1"/>
  <c r="G68"/>
  <c r="J17" s="1"/>
  <c r="G58"/>
  <c r="E58"/>
  <c r="H58"/>
  <c r="I58"/>
  <c r="J58"/>
  <c r="K58"/>
  <c r="D58"/>
  <c r="F48"/>
  <c r="K75"/>
  <c r="G39"/>
  <c r="F29"/>
  <c r="M88" l="1"/>
  <c r="L88" s="1"/>
  <c r="I88"/>
  <c r="F59"/>
  <c r="F58" s="1"/>
  <c r="F51"/>
  <c r="I103" i="1" l="1"/>
  <c r="I104"/>
  <c r="I105"/>
  <c r="I106"/>
  <c r="I107"/>
  <c r="I108"/>
  <c r="I109"/>
  <c r="I110"/>
  <c r="I111"/>
  <c r="I113"/>
  <c r="I114"/>
  <c r="I115"/>
  <c r="I116"/>
  <c r="I117"/>
  <c r="I118"/>
  <c r="I119"/>
  <c r="I120"/>
  <c r="I18"/>
  <c r="I20"/>
  <c r="I21"/>
  <c r="I19"/>
  <c r="H17"/>
  <c r="J17"/>
  <c r="K17"/>
  <c r="F18"/>
  <c r="F20"/>
  <c r="F21"/>
  <c r="G19"/>
  <c r="F19" s="1"/>
  <c r="G130"/>
  <c r="I36"/>
  <c r="I37"/>
  <c r="I38"/>
  <c r="I39"/>
  <c r="I41"/>
  <c r="I42"/>
  <c r="I43"/>
  <c r="I40"/>
  <c r="H35"/>
  <c r="H34" s="1"/>
  <c r="J35"/>
  <c r="J34" s="1"/>
  <c r="K35"/>
  <c r="K34" s="1"/>
  <c r="F36"/>
  <c r="F37"/>
  <c r="F38"/>
  <c r="F39"/>
  <c r="F41"/>
  <c r="F42"/>
  <c r="F43"/>
  <c r="G40"/>
  <c r="F40" s="1"/>
  <c r="N73" i="2"/>
  <c r="M74"/>
  <c r="N74"/>
  <c r="I74"/>
  <c r="I66"/>
  <c r="I67"/>
  <c r="I68"/>
  <c r="I69"/>
  <c r="I70"/>
  <c r="I71"/>
  <c r="I72"/>
  <c r="I73"/>
  <c r="I75"/>
  <c r="C74"/>
  <c r="G42"/>
  <c r="J80" s="1"/>
  <c r="I80" s="1"/>
  <c r="F16" i="4"/>
  <c r="F125"/>
  <c r="F33" i="2"/>
  <c r="F34"/>
  <c r="F35"/>
  <c r="F36"/>
  <c r="F38"/>
  <c r="F39"/>
  <c r="F40"/>
  <c r="F41"/>
  <c r="F37"/>
  <c r="I33"/>
  <c r="I34"/>
  <c r="I35"/>
  <c r="I36"/>
  <c r="I38"/>
  <c r="I39"/>
  <c r="I40"/>
  <c r="I41"/>
  <c r="I42"/>
  <c r="F66"/>
  <c r="F67"/>
  <c r="F68"/>
  <c r="F69"/>
  <c r="F70"/>
  <c r="F71"/>
  <c r="F72"/>
  <c r="F75"/>
  <c r="F77"/>
  <c r="F78"/>
  <c r="F79"/>
  <c r="F80"/>
  <c r="F82"/>
  <c r="F83"/>
  <c r="F84"/>
  <c r="F85"/>
  <c r="F86"/>
  <c r="F87"/>
  <c r="H81"/>
  <c r="K37" s="1"/>
  <c r="D73"/>
  <c r="G73" s="1"/>
  <c r="D81"/>
  <c r="G81" s="1"/>
  <c r="F81" s="1"/>
  <c r="C68" i="5"/>
  <c r="M192" i="1"/>
  <c r="M191" s="1"/>
  <c r="J192"/>
  <c r="J191" s="1"/>
  <c r="F179"/>
  <c r="G179"/>
  <c r="H179"/>
  <c r="I179"/>
  <c r="J179"/>
  <c r="K179"/>
  <c r="O179"/>
  <c r="F175"/>
  <c r="G175"/>
  <c r="H175"/>
  <c r="I175"/>
  <c r="J175"/>
  <c r="K175"/>
  <c r="H167"/>
  <c r="H166" s="1"/>
  <c r="I167"/>
  <c r="I166" s="1"/>
  <c r="J167"/>
  <c r="J166" s="1"/>
  <c r="K167"/>
  <c r="K166" s="1"/>
  <c r="D45"/>
  <c r="E45"/>
  <c r="F45"/>
  <c r="F44" s="1"/>
  <c r="G45"/>
  <c r="G44" s="1"/>
  <c r="H45"/>
  <c r="H44" s="1"/>
  <c r="I45"/>
  <c r="I44" s="1"/>
  <c r="J45"/>
  <c r="J44" s="1"/>
  <c r="K45"/>
  <c r="K44" s="1"/>
  <c r="F51"/>
  <c r="G51"/>
  <c r="H51"/>
  <c r="I51"/>
  <c r="J51"/>
  <c r="K51"/>
  <c r="O51"/>
  <c r="E51"/>
  <c r="I58"/>
  <c r="I59"/>
  <c r="I60"/>
  <c r="H57"/>
  <c r="H56" s="1"/>
  <c r="J57"/>
  <c r="J56" s="1"/>
  <c r="K57"/>
  <c r="K56" s="1"/>
  <c r="F58"/>
  <c r="F59"/>
  <c r="G60"/>
  <c r="G57" s="1"/>
  <c r="G56" s="1"/>
  <c r="F160"/>
  <c r="F161"/>
  <c r="F162"/>
  <c r="F163"/>
  <c r="F164"/>
  <c r="F165"/>
  <c r="F149"/>
  <c r="F150"/>
  <c r="F151"/>
  <c r="F152"/>
  <c r="F153"/>
  <c r="F154"/>
  <c r="F155"/>
  <c r="F156"/>
  <c r="F157"/>
  <c r="F158"/>
  <c r="I149"/>
  <c r="I150"/>
  <c r="I151"/>
  <c r="I152"/>
  <c r="I153"/>
  <c r="I154"/>
  <c r="I155"/>
  <c r="I156"/>
  <c r="I157"/>
  <c r="I158"/>
  <c r="I160"/>
  <c r="I161"/>
  <c r="I162"/>
  <c r="I163"/>
  <c r="I164"/>
  <c r="I165"/>
  <c r="I159"/>
  <c r="G159"/>
  <c r="F159" s="1"/>
  <c r="I124"/>
  <c r="I125"/>
  <c r="I126"/>
  <c r="I127"/>
  <c r="I128"/>
  <c r="I129"/>
  <c r="I130"/>
  <c r="I131"/>
  <c r="I132"/>
  <c r="I133"/>
  <c r="I134"/>
  <c r="I123"/>
  <c r="F123"/>
  <c r="F124"/>
  <c r="F125"/>
  <c r="F126"/>
  <c r="F127"/>
  <c r="F128"/>
  <c r="F129"/>
  <c r="F130"/>
  <c r="F132"/>
  <c r="F133"/>
  <c r="F134"/>
  <c r="G131"/>
  <c r="F131" s="1"/>
  <c r="F109" i="4"/>
  <c r="G113" i="1"/>
  <c r="I94"/>
  <c r="F154" i="4"/>
  <c r="F126"/>
  <c r="G126" s="1"/>
  <c r="G109" l="1"/>
  <c r="G125"/>
  <c r="G117" s="1"/>
  <c r="G116" s="1"/>
  <c r="F117"/>
  <c r="F116" s="1"/>
  <c r="G154"/>
  <c r="G143" s="1"/>
  <c r="F143"/>
  <c r="G35" i="1"/>
  <c r="G34" s="1"/>
  <c r="G17"/>
  <c r="J112"/>
  <c r="I112" s="1"/>
  <c r="F35"/>
  <c r="F34" s="1"/>
  <c r="F17"/>
  <c r="F60"/>
  <c r="F57" s="1"/>
  <c r="F56" s="1"/>
  <c r="I17"/>
  <c r="I35"/>
  <c r="I34" s="1"/>
  <c r="L74" i="2"/>
  <c r="F42"/>
  <c r="M73"/>
  <c r="L73" s="1"/>
  <c r="F76"/>
  <c r="F73"/>
  <c r="J37"/>
  <c r="I37" s="1"/>
  <c r="C73"/>
  <c r="F68" i="5"/>
  <c r="G68" s="1"/>
  <c r="I57" i="1"/>
  <c r="I56" s="1"/>
  <c r="G13" i="2" l="1"/>
  <c r="H13"/>
  <c r="J13"/>
  <c r="K13"/>
  <c r="F15"/>
  <c r="F16"/>
  <c r="F17"/>
  <c r="F14"/>
  <c r="I15"/>
  <c r="I16"/>
  <c r="I17"/>
  <c r="I14"/>
  <c r="I21"/>
  <c r="I22"/>
  <c r="I23"/>
  <c r="I25"/>
  <c r="I20"/>
  <c r="F21"/>
  <c r="F22"/>
  <c r="F23"/>
  <c r="F25"/>
  <c r="F20"/>
  <c r="M14"/>
  <c r="N14"/>
  <c r="M15"/>
  <c r="N15"/>
  <c r="M16"/>
  <c r="N16"/>
  <c r="N17"/>
  <c r="M17"/>
  <c r="L17" s="1"/>
  <c r="M21"/>
  <c r="N21"/>
  <c r="M22"/>
  <c r="N22"/>
  <c r="M23"/>
  <c r="N23"/>
  <c r="M25"/>
  <c r="N25"/>
  <c r="M20"/>
  <c r="F79" i="1"/>
  <c r="F80"/>
  <c r="F81"/>
  <c r="F82"/>
  <c r="F76"/>
  <c r="F77"/>
  <c r="G78"/>
  <c r="G75" s="1"/>
  <c r="G74" s="1"/>
  <c r="E15"/>
  <c r="H15"/>
  <c r="I15"/>
  <c r="J15"/>
  <c r="J14" s="1"/>
  <c r="K15"/>
  <c r="G16"/>
  <c r="E12" i="4"/>
  <c r="D43" i="2"/>
  <c r="E44"/>
  <c r="E43" s="1"/>
  <c r="F44"/>
  <c r="F43" s="1"/>
  <c r="G44"/>
  <c r="G43" s="1"/>
  <c r="H44"/>
  <c r="H43" s="1"/>
  <c r="I44"/>
  <c r="I43" s="1"/>
  <c r="J44"/>
  <c r="J43" s="1"/>
  <c r="K44"/>
  <c r="K43" s="1"/>
  <c r="D62"/>
  <c r="E62"/>
  <c r="F62"/>
  <c r="G62"/>
  <c r="H62"/>
  <c r="I62"/>
  <c r="J62"/>
  <c r="K62"/>
  <c r="E56"/>
  <c r="F56"/>
  <c r="G56"/>
  <c r="H56"/>
  <c r="I56"/>
  <c r="J56"/>
  <c r="K56"/>
  <c r="D76"/>
  <c r="E76"/>
  <c r="G76"/>
  <c r="H76"/>
  <c r="I76"/>
  <c r="J76"/>
  <c r="K76"/>
  <c r="D65"/>
  <c r="E65"/>
  <c r="F65"/>
  <c r="F64" s="1"/>
  <c r="G65"/>
  <c r="H65"/>
  <c r="I65"/>
  <c r="J65"/>
  <c r="K65"/>
  <c r="M34"/>
  <c r="N34"/>
  <c r="M35"/>
  <c r="N35"/>
  <c r="M36"/>
  <c r="N36"/>
  <c r="M37"/>
  <c r="N37"/>
  <c r="M38"/>
  <c r="N38"/>
  <c r="M39"/>
  <c r="N39"/>
  <c r="M40"/>
  <c r="N40"/>
  <c r="M41"/>
  <c r="N41"/>
  <c r="M42"/>
  <c r="N42"/>
  <c r="M45"/>
  <c r="N45"/>
  <c r="M46"/>
  <c r="N46"/>
  <c r="M47"/>
  <c r="N47"/>
  <c r="M48"/>
  <c r="N48"/>
  <c r="M49"/>
  <c r="N49"/>
  <c r="M51"/>
  <c r="N51"/>
  <c r="M52"/>
  <c r="N52"/>
  <c r="M53"/>
  <c r="N53"/>
  <c r="M54"/>
  <c r="N54"/>
  <c r="M57"/>
  <c r="N57"/>
  <c r="N58"/>
  <c r="M59"/>
  <c r="N59"/>
  <c r="M60"/>
  <c r="N60"/>
  <c r="M61"/>
  <c r="N61"/>
  <c r="M63"/>
  <c r="M62" s="1"/>
  <c r="N63"/>
  <c r="M66"/>
  <c r="N66"/>
  <c r="M67"/>
  <c r="N67"/>
  <c r="M68"/>
  <c r="N68"/>
  <c r="M69"/>
  <c r="N69"/>
  <c r="M70"/>
  <c r="N70"/>
  <c r="M71"/>
  <c r="N71"/>
  <c r="M72"/>
  <c r="N72"/>
  <c r="M75"/>
  <c r="N75"/>
  <c r="M77"/>
  <c r="N77"/>
  <c r="M78"/>
  <c r="N78"/>
  <c r="M79"/>
  <c r="N79"/>
  <c r="M80"/>
  <c r="N80"/>
  <c r="M81"/>
  <c r="N81"/>
  <c r="M82"/>
  <c r="N82"/>
  <c r="M83"/>
  <c r="N83"/>
  <c r="M84"/>
  <c r="N84"/>
  <c r="M85"/>
  <c r="N85"/>
  <c r="M86"/>
  <c r="N86"/>
  <c r="M87"/>
  <c r="N87"/>
  <c r="N33"/>
  <c r="M33"/>
  <c r="L33" s="1"/>
  <c r="D32"/>
  <c r="E32"/>
  <c r="F32"/>
  <c r="G32"/>
  <c r="H32"/>
  <c r="I32"/>
  <c r="J32"/>
  <c r="K32"/>
  <c r="M29"/>
  <c r="M28" s="1"/>
  <c r="M26" s="1"/>
  <c r="N29"/>
  <c r="N28" s="1"/>
  <c r="N26" s="1"/>
  <c r="D28"/>
  <c r="D26" s="1"/>
  <c r="E28"/>
  <c r="E26" s="1"/>
  <c r="F28"/>
  <c r="F26" s="1"/>
  <c r="G28"/>
  <c r="G26" s="1"/>
  <c r="H28"/>
  <c r="H26" s="1"/>
  <c r="I28"/>
  <c r="I26" s="1"/>
  <c r="J28"/>
  <c r="J26" s="1"/>
  <c r="K28"/>
  <c r="K26" s="1"/>
  <c r="D19"/>
  <c r="E19"/>
  <c r="D13"/>
  <c r="E13"/>
  <c r="C87"/>
  <c r="C86"/>
  <c r="C85"/>
  <c r="C84"/>
  <c r="C83"/>
  <c r="C82"/>
  <c r="C81"/>
  <c r="C80"/>
  <c r="C79"/>
  <c r="C78"/>
  <c r="C77"/>
  <c r="C75"/>
  <c r="C72"/>
  <c r="C71"/>
  <c r="C70"/>
  <c r="C69"/>
  <c r="C68"/>
  <c r="C67"/>
  <c r="C66"/>
  <c r="C63"/>
  <c r="C62" s="1"/>
  <c r="C61"/>
  <c r="C60"/>
  <c r="C59"/>
  <c r="D56"/>
  <c r="C57"/>
  <c r="C54"/>
  <c r="C53"/>
  <c r="C52"/>
  <c r="C51"/>
  <c r="C49"/>
  <c r="C48"/>
  <c r="C47"/>
  <c r="C46"/>
  <c r="C45"/>
  <c r="C42"/>
  <c r="C41"/>
  <c r="C40"/>
  <c r="C39"/>
  <c r="C38"/>
  <c r="C37"/>
  <c r="C36"/>
  <c r="C35"/>
  <c r="C34"/>
  <c r="C33"/>
  <c r="C29"/>
  <c r="L29" s="1"/>
  <c r="L28" s="1"/>
  <c r="L26" s="1"/>
  <c r="C28"/>
  <c r="C26" s="1"/>
  <c r="C25"/>
  <c r="C24"/>
  <c r="C23"/>
  <c r="C22"/>
  <c r="C21"/>
  <c r="C20"/>
  <c r="C17"/>
  <c r="C16"/>
  <c r="C15"/>
  <c r="C70" i="6"/>
  <c r="C69"/>
  <c r="G69" s="1"/>
  <c r="C68"/>
  <c r="G68" s="1"/>
  <c r="E67"/>
  <c r="E66" s="1"/>
  <c r="D67"/>
  <c r="D66" s="1"/>
  <c r="C59"/>
  <c r="G59" s="1"/>
  <c r="G58" s="1"/>
  <c r="G57" s="1"/>
  <c r="F58"/>
  <c r="F57" s="1"/>
  <c r="E58"/>
  <c r="E57" s="1"/>
  <c r="D58"/>
  <c r="D57" s="1"/>
  <c r="C52"/>
  <c r="G52" s="1"/>
  <c r="G51" s="1"/>
  <c r="F51"/>
  <c r="E51"/>
  <c r="D51"/>
  <c r="G49"/>
  <c r="C49"/>
  <c r="C48"/>
  <c r="G48" s="1"/>
  <c r="G47"/>
  <c r="C47"/>
  <c r="G46"/>
  <c r="G45" s="1"/>
  <c r="C46"/>
  <c r="F45"/>
  <c r="E45"/>
  <c r="D45"/>
  <c r="C45"/>
  <c r="G37"/>
  <c r="C37"/>
  <c r="G36"/>
  <c r="G33" s="1"/>
  <c r="F36"/>
  <c r="E36"/>
  <c r="E33" s="1"/>
  <c r="D36"/>
  <c r="D33" s="1"/>
  <c r="C36"/>
  <c r="C33" s="1"/>
  <c r="F33"/>
  <c r="H30"/>
  <c r="F21"/>
  <c r="F11" s="1"/>
  <c r="C22"/>
  <c r="G22" s="1"/>
  <c r="G21" s="1"/>
  <c r="G18" s="1"/>
  <c r="G11" s="1"/>
  <c r="E21"/>
  <c r="D21"/>
  <c r="E18"/>
  <c r="E11" s="1"/>
  <c r="D18"/>
  <c r="D11" s="1"/>
  <c r="H11"/>
  <c r="A3"/>
  <c r="D44" l="1"/>
  <c r="L46" i="2"/>
  <c r="L38"/>
  <c r="L35"/>
  <c r="L54"/>
  <c r="L47"/>
  <c r="G15" i="1"/>
  <c r="F16"/>
  <c r="F15" s="1"/>
  <c r="F78"/>
  <c r="F75" s="1"/>
  <c r="F74" s="1"/>
  <c r="I64" i="2"/>
  <c r="L70"/>
  <c r="L61"/>
  <c r="K64"/>
  <c r="L57"/>
  <c r="L85"/>
  <c r="L79"/>
  <c r="L53"/>
  <c r="L37"/>
  <c r="L84"/>
  <c r="L69"/>
  <c r="L51"/>
  <c r="D11"/>
  <c r="M58"/>
  <c r="M56" s="1"/>
  <c r="L40"/>
  <c r="L87"/>
  <c r="L66"/>
  <c r="L71"/>
  <c r="E64"/>
  <c r="L63"/>
  <c r="L62" s="1"/>
  <c r="L77"/>
  <c r="L80"/>
  <c r="J64"/>
  <c r="L25"/>
  <c r="L16"/>
  <c r="N44"/>
  <c r="N43" s="1"/>
  <c r="L75"/>
  <c r="M44"/>
  <c r="M43" s="1"/>
  <c r="N56"/>
  <c r="F13"/>
  <c r="L23"/>
  <c r="L14"/>
  <c r="L49"/>
  <c r="L41"/>
  <c r="N65"/>
  <c r="L72"/>
  <c r="L83"/>
  <c r="L86"/>
  <c r="L36"/>
  <c r="L48"/>
  <c r="L21"/>
  <c r="I13"/>
  <c r="M65"/>
  <c r="L42"/>
  <c r="G64"/>
  <c r="N76"/>
  <c r="H64"/>
  <c r="D64"/>
  <c r="M76"/>
  <c r="M13"/>
  <c r="L78"/>
  <c r="L45"/>
  <c r="L22"/>
  <c r="C76"/>
  <c r="C32"/>
  <c r="L82"/>
  <c r="L81"/>
  <c r="L68"/>
  <c r="L60"/>
  <c r="M32"/>
  <c r="L67"/>
  <c r="L59"/>
  <c r="C19"/>
  <c r="N13"/>
  <c r="L52"/>
  <c r="L39"/>
  <c r="L34"/>
  <c r="N62"/>
  <c r="L15"/>
  <c r="N32"/>
  <c r="E11"/>
  <c r="C65"/>
  <c r="C13"/>
  <c r="C58"/>
  <c r="C44"/>
  <c r="C43" s="1"/>
  <c r="C56"/>
  <c r="D30" i="6"/>
  <c r="D10" s="1"/>
  <c r="E30"/>
  <c r="E10"/>
  <c r="F67"/>
  <c r="F66" s="1"/>
  <c r="F30" s="1"/>
  <c r="F10" s="1"/>
  <c r="G70"/>
  <c r="G67" s="1"/>
  <c r="G66" s="1"/>
  <c r="C51"/>
  <c r="C44" s="1"/>
  <c r="C58"/>
  <c r="C57" s="1"/>
  <c r="C67"/>
  <c r="C66" s="1"/>
  <c r="C21"/>
  <c r="C18" s="1"/>
  <c r="C11" s="1"/>
  <c r="L58" i="2" l="1"/>
  <c r="L56" s="1"/>
  <c r="C11"/>
  <c r="C64"/>
  <c r="L65"/>
  <c r="L13"/>
  <c r="M64"/>
  <c r="N64"/>
  <c r="L32"/>
  <c r="L76"/>
  <c r="L64" s="1"/>
  <c r="L44"/>
  <c r="L43" s="1"/>
  <c r="G44" i="6"/>
  <c r="G30" s="1"/>
  <c r="G10" s="1"/>
  <c r="C30"/>
  <c r="C10" s="1"/>
  <c r="E57" i="5" l="1"/>
  <c r="F57"/>
  <c r="D57"/>
  <c r="D53"/>
  <c r="E53"/>
  <c r="F53"/>
  <c r="E43"/>
  <c r="E42" s="1"/>
  <c r="F43"/>
  <c r="F42" s="1"/>
  <c r="D31"/>
  <c r="E31"/>
  <c r="F19"/>
  <c r="F18" s="1"/>
  <c r="D13"/>
  <c r="E13"/>
  <c r="F13"/>
  <c r="F103" i="1"/>
  <c r="F104"/>
  <c r="F105"/>
  <c r="F106"/>
  <c r="F107"/>
  <c r="F108"/>
  <c r="F109"/>
  <c r="F110"/>
  <c r="F111"/>
  <c r="F112"/>
  <c r="F113"/>
  <c r="F114"/>
  <c r="F115"/>
  <c r="F116"/>
  <c r="F118"/>
  <c r="F119"/>
  <c r="F120"/>
  <c r="H117"/>
  <c r="G117"/>
  <c r="M117" s="1"/>
  <c r="F14"/>
  <c r="F13" s="1"/>
  <c r="G14"/>
  <c r="G13" s="1"/>
  <c r="H14"/>
  <c r="H13" s="1"/>
  <c r="I14"/>
  <c r="I13" s="1"/>
  <c r="J13"/>
  <c r="K14"/>
  <c r="K13" s="1"/>
  <c r="M18"/>
  <c r="N18"/>
  <c r="M19"/>
  <c r="N19"/>
  <c r="M20"/>
  <c r="N20"/>
  <c r="M21"/>
  <c r="N21"/>
  <c r="M24"/>
  <c r="N24"/>
  <c r="M25"/>
  <c r="N25"/>
  <c r="M26"/>
  <c r="N26"/>
  <c r="M27"/>
  <c r="N27"/>
  <c r="M29"/>
  <c r="N29"/>
  <c r="M30"/>
  <c r="N30"/>
  <c r="M31"/>
  <c r="N31"/>
  <c r="M32"/>
  <c r="N32"/>
  <c r="M33"/>
  <c r="N33"/>
  <c r="M36"/>
  <c r="N36"/>
  <c r="M37"/>
  <c r="N37"/>
  <c r="M38"/>
  <c r="N38"/>
  <c r="M39"/>
  <c r="N39"/>
  <c r="M40"/>
  <c r="N40"/>
  <c r="M41"/>
  <c r="N41"/>
  <c r="M42"/>
  <c r="N42"/>
  <c r="M43"/>
  <c r="N43"/>
  <c r="M46"/>
  <c r="M45" s="1"/>
  <c r="N46"/>
  <c r="N45" s="1"/>
  <c r="M48"/>
  <c r="M47" s="1"/>
  <c r="N48"/>
  <c r="N47" s="1"/>
  <c r="M49"/>
  <c r="N49"/>
  <c r="M50"/>
  <c r="N50"/>
  <c r="M52"/>
  <c r="N52"/>
  <c r="M53"/>
  <c r="N53"/>
  <c r="M54"/>
  <c r="N54"/>
  <c r="M55"/>
  <c r="N55"/>
  <c r="M58"/>
  <c r="N58"/>
  <c r="M59"/>
  <c r="N59"/>
  <c r="M60"/>
  <c r="N60"/>
  <c r="M62"/>
  <c r="N62"/>
  <c r="M64"/>
  <c r="N64"/>
  <c r="M66"/>
  <c r="N66"/>
  <c r="M67"/>
  <c r="N67"/>
  <c r="M68"/>
  <c r="N68"/>
  <c r="M69"/>
  <c r="N69"/>
  <c r="M70"/>
  <c r="N70"/>
  <c r="M71"/>
  <c r="N71"/>
  <c r="M72"/>
  <c r="N72"/>
  <c r="M76"/>
  <c r="N76"/>
  <c r="M77"/>
  <c r="N77"/>
  <c r="M78"/>
  <c r="N78"/>
  <c r="M79"/>
  <c r="N79"/>
  <c r="M80"/>
  <c r="N80"/>
  <c r="M81"/>
  <c r="N81"/>
  <c r="M82"/>
  <c r="N82"/>
  <c r="M86"/>
  <c r="N86"/>
  <c r="M87"/>
  <c r="N87"/>
  <c r="M88"/>
  <c r="N88"/>
  <c r="M89"/>
  <c r="N89"/>
  <c r="M90"/>
  <c r="N90"/>
  <c r="M91"/>
  <c r="N91"/>
  <c r="M92"/>
  <c r="N92"/>
  <c r="M93"/>
  <c r="N93"/>
  <c r="M94"/>
  <c r="N94"/>
  <c r="M95"/>
  <c r="N95"/>
  <c r="M96"/>
  <c r="N96"/>
  <c r="M97"/>
  <c r="N97"/>
  <c r="M98"/>
  <c r="N98"/>
  <c r="M99"/>
  <c r="N99"/>
  <c r="M100"/>
  <c r="N100"/>
  <c r="M101"/>
  <c r="N101"/>
  <c r="M103"/>
  <c r="N103"/>
  <c r="M104"/>
  <c r="N104"/>
  <c r="M105"/>
  <c r="N105"/>
  <c r="M106"/>
  <c r="N106"/>
  <c r="M107"/>
  <c r="N107"/>
  <c r="M108"/>
  <c r="N108"/>
  <c r="M109"/>
  <c r="N109"/>
  <c r="M110"/>
  <c r="N110"/>
  <c r="M111"/>
  <c r="N111"/>
  <c r="M112"/>
  <c r="N112"/>
  <c r="M113"/>
  <c r="N113"/>
  <c r="M114"/>
  <c r="N114"/>
  <c r="M115"/>
  <c r="N115"/>
  <c r="M116"/>
  <c r="N116"/>
  <c r="M118"/>
  <c r="N118"/>
  <c r="M119"/>
  <c r="N119"/>
  <c r="M120"/>
  <c r="N120"/>
  <c r="M123"/>
  <c r="N123"/>
  <c r="M124"/>
  <c r="N124"/>
  <c r="M125"/>
  <c r="N125"/>
  <c r="M126"/>
  <c r="N126"/>
  <c r="M127"/>
  <c r="N127"/>
  <c r="M128"/>
  <c r="N128"/>
  <c r="M129"/>
  <c r="N129"/>
  <c r="M130"/>
  <c r="N130"/>
  <c r="M131"/>
  <c r="N131"/>
  <c r="M132"/>
  <c r="N132"/>
  <c r="M133"/>
  <c r="N133"/>
  <c r="M134"/>
  <c r="N134"/>
  <c r="M137"/>
  <c r="N137"/>
  <c r="M139"/>
  <c r="N139"/>
  <c r="M141"/>
  <c r="N141"/>
  <c r="M142"/>
  <c r="N142"/>
  <c r="M144"/>
  <c r="N144"/>
  <c r="N145"/>
  <c r="M147"/>
  <c r="N147"/>
  <c r="M149"/>
  <c r="N149"/>
  <c r="M150"/>
  <c r="N150"/>
  <c r="M151"/>
  <c r="N151"/>
  <c r="M152"/>
  <c r="N152"/>
  <c r="M153"/>
  <c r="N153"/>
  <c r="M154"/>
  <c r="N154"/>
  <c r="M155"/>
  <c r="N155"/>
  <c r="M156"/>
  <c r="N156"/>
  <c r="M157"/>
  <c r="N157"/>
  <c r="M158"/>
  <c r="N158"/>
  <c r="M159"/>
  <c r="N159"/>
  <c r="M160"/>
  <c r="N160"/>
  <c r="M161"/>
  <c r="N161"/>
  <c r="M162"/>
  <c r="N162"/>
  <c r="M163"/>
  <c r="N163"/>
  <c r="M164"/>
  <c r="N164"/>
  <c r="M165"/>
  <c r="N165"/>
  <c r="N168"/>
  <c r="M169"/>
  <c r="N169"/>
  <c r="M170"/>
  <c r="N170"/>
  <c r="M171"/>
  <c r="N171"/>
  <c r="M172"/>
  <c r="N172"/>
  <c r="M173"/>
  <c r="N173"/>
  <c r="M176"/>
  <c r="N176"/>
  <c r="N175" s="1"/>
  <c r="M178"/>
  <c r="N178"/>
  <c r="M180"/>
  <c r="N180"/>
  <c r="M181"/>
  <c r="N181"/>
  <c r="M182"/>
  <c r="N182"/>
  <c r="M183"/>
  <c r="N183"/>
  <c r="M184"/>
  <c r="N184"/>
  <c r="M185"/>
  <c r="N185"/>
  <c r="M186"/>
  <c r="N186"/>
  <c r="M187"/>
  <c r="N187"/>
  <c r="M188"/>
  <c r="N188"/>
  <c r="M189"/>
  <c r="N189"/>
  <c r="M190"/>
  <c r="N190"/>
  <c r="N16"/>
  <c r="N15" s="1"/>
  <c r="M16"/>
  <c r="M15" s="1"/>
  <c r="F113" i="4"/>
  <c r="M75" i="1" l="1"/>
  <c r="M74" s="1"/>
  <c r="N75"/>
  <c r="N74" s="1"/>
  <c r="G113" i="4"/>
  <c r="G98" s="1"/>
  <c r="G80" s="1"/>
  <c r="F98"/>
  <c r="F80" s="1"/>
  <c r="L86" i="1"/>
  <c r="L92"/>
  <c r="L98"/>
  <c r="L171"/>
  <c r="M65"/>
  <c r="L165"/>
  <c r="N65"/>
  <c r="L188"/>
  <c r="L173"/>
  <c r="L43"/>
  <c r="L105"/>
  <c r="L142"/>
  <c r="L77"/>
  <c r="L64"/>
  <c r="L38"/>
  <c r="L30"/>
  <c r="L114"/>
  <c r="L108"/>
  <c r="L101"/>
  <c r="L95"/>
  <c r="L89"/>
  <c r="L80"/>
  <c r="L41"/>
  <c r="L18"/>
  <c r="L111"/>
  <c r="N28"/>
  <c r="L170"/>
  <c r="L69"/>
  <c r="N117"/>
  <c r="L117" s="1"/>
  <c r="L139"/>
  <c r="L130"/>
  <c r="L124"/>
  <c r="N51"/>
  <c r="N35"/>
  <c r="N34" s="1"/>
  <c r="F117"/>
  <c r="L16"/>
  <c r="L15" s="1"/>
  <c r="M35"/>
  <c r="M34" s="1"/>
  <c r="L72"/>
  <c r="L66"/>
  <c r="L58"/>
  <c r="L49"/>
  <c r="L32"/>
  <c r="L25"/>
  <c r="L182"/>
  <c r="L39"/>
  <c r="N23"/>
  <c r="M23"/>
  <c r="L29"/>
  <c r="M28"/>
  <c r="L176"/>
  <c r="L175" s="1"/>
  <c r="M175"/>
  <c r="L120"/>
  <c r="L133"/>
  <c r="L127"/>
  <c r="L187"/>
  <c r="L164"/>
  <c r="L158"/>
  <c r="L152"/>
  <c r="L55"/>
  <c r="L24"/>
  <c r="L21"/>
  <c r="N179"/>
  <c r="L185"/>
  <c r="L180"/>
  <c r="M179"/>
  <c r="L190"/>
  <c r="L184"/>
  <c r="L161"/>
  <c r="L155"/>
  <c r="L149"/>
  <c r="L52"/>
  <c r="M51"/>
  <c r="L36"/>
  <c r="L27"/>
  <c r="L19"/>
  <c r="N167"/>
  <c r="N166" s="1"/>
  <c r="L94"/>
  <c r="L46"/>
  <c r="L45" s="1"/>
  <c r="L169"/>
  <c r="L144"/>
  <c r="L119"/>
  <c r="L68"/>
  <c r="L116"/>
  <c r="L104"/>
  <c r="L37"/>
  <c r="L178"/>
  <c r="L154"/>
  <c r="L129"/>
  <c r="L71"/>
  <c r="L54"/>
  <c r="L115"/>
  <c r="L109"/>
  <c r="L103"/>
  <c r="L96"/>
  <c r="L90"/>
  <c r="L42"/>
  <c r="L31"/>
  <c r="L110"/>
  <c r="L91"/>
  <c r="L189"/>
  <c r="L172"/>
  <c r="L147"/>
  <c r="L123"/>
  <c r="L76"/>
  <c r="L60"/>
  <c r="L159"/>
  <c r="L153"/>
  <c r="L134"/>
  <c r="L128"/>
  <c r="L81"/>
  <c r="L70"/>
  <c r="L59"/>
  <c r="L53"/>
  <c r="L26"/>
  <c r="L97"/>
  <c r="L183"/>
  <c r="L160"/>
  <c r="L141"/>
  <c r="L82"/>
  <c r="L48"/>
  <c r="L47" s="1"/>
  <c r="L107"/>
  <c r="L40"/>
  <c r="L20"/>
  <c r="L186"/>
  <c r="L151"/>
  <c r="L132"/>
  <c r="L79"/>
  <c r="L112"/>
  <c r="L106"/>
  <c r="L99"/>
  <c r="L93"/>
  <c r="L87"/>
  <c r="L100"/>
  <c r="L88"/>
  <c r="L181"/>
  <c r="L163"/>
  <c r="L157"/>
  <c r="L126"/>
  <c r="L162"/>
  <c r="L156"/>
  <c r="L150"/>
  <c r="L137"/>
  <c r="L131"/>
  <c r="L125"/>
  <c r="L118"/>
  <c r="L78"/>
  <c r="L67"/>
  <c r="L62"/>
  <c r="L50"/>
  <c r="L33"/>
  <c r="L113"/>
  <c r="C53" i="5"/>
  <c r="L75" i="1" l="1"/>
  <c r="L74" s="1"/>
  <c r="L65"/>
  <c r="M22"/>
  <c r="L35"/>
  <c r="L34" s="1"/>
  <c r="L23"/>
  <c r="L28"/>
  <c r="L22" s="1"/>
  <c r="N22"/>
  <c r="L51"/>
  <c r="L179"/>
  <c r="D179"/>
  <c r="E179"/>
  <c r="D177"/>
  <c r="E177"/>
  <c r="F177"/>
  <c r="F174" s="1"/>
  <c r="G177"/>
  <c r="G174" s="1"/>
  <c r="H177"/>
  <c r="H174" s="1"/>
  <c r="I177"/>
  <c r="I174" s="1"/>
  <c r="J177"/>
  <c r="J174" s="1"/>
  <c r="K177"/>
  <c r="K174" s="1"/>
  <c r="D175"/>
  <c r="E175"/>
  <c r="D167"/>
  <c r="E167"/>
  <c r="E166" s="1"/>
  <c r="D148"/>
  <c r="E148"/>
  <c r="F148"/>
  <c r="G148"/>
  <c r="H148"/>
  <c r="I148"/>
  <c r="J148"/>
  <c r="K148"/>
  <c r="D146"/>
  <c r="E146"/>
  <c r="F146"/>
  <c r="G146"/>
  <c r="H146"/>
  <c r="I146"/>
  <c r="J146"/>
  <c r="K146"/>
  <c r="E143"/>
  <c r="H143"/>
  <c r="I143"/>
  <c r="J143"/>
  <c r="K143"/>
  <c r="D140"/>
  <c r="E140"/>
  <c r="F140"/>
  <c r="G140"/>
  <c r="H140"/>
  <c r="I140"/>
  <c r="J140"/>
  <c r="K140"/>
  <c r="D138"/>
  <c r="E138"/>
  <c r="F138"/>
  <c r="G138"/>
  <c r="H138"/>
  <c r="I138"/>
  <c r="J138"/>
  <c r="K138"/>
  <c r="D136"/>
  <c r="E136"/>
  <c r="F136"/>
  <c r="G136"/>
  <c r="H136"/>
  <c r="I136"/>
  <c r="J136"/>
  <c r="K136"/>
  <c r="D122"/>
  <c r="D121" s="1"/>
  <c r="E122"/>
  <c r="F122"/>
  <c r="F121" s="1"/>
  <c r="G122"/>
  <c r="H122"/>
  <c r="H121" s="1"/>
  <c r="I122"/>
  <c r="I121" s="1"/>
  <c r="J122"/>
  <c r="J121" s="1"/>
  <c r="K122"/>
  <c r="K121" s="1"/>
  <c r="D102"/>
  <c r="E102"/>
  <c r="F102"/>
  <c r="G102"/>
  <c r="H102"/>
  <c r="I102"/>
  <c r="J102"/>
  <c r="K102"/>
  <c r="D85"/>
  <c r="E85"/>
  <c r="F85"/>
  <c r="G85"/>
  <c r="H85"/>
  <c r="I85"/>
  <c r="J85"/>
  <c r="K85"/>
  <c r="C179"/>
  <c r="C177"/>
  <c r="C175"/>
  <c r="C167"/>
  <c r="C166" s="1"/>
  <c r="C148"/>
  <c r="C147"/>
  <c r="C146" s="1"/>
  <c r="D145"/>
  <c r="C144"/>
  <c r="C142"/>
  <c r="C141"/>
  <c r="C138"/>
  <c r="C136"/>
  <c r="C122"/>
  <c r="C121" s="1"/>
  <c r="C102"/>
  <c r="C85"/>
  <c r="C82"/>
  <c r="C81"/>
  <c r="C80"/>
  <c r="C79"/>
  <c r="C78"/>
  <c r="C77"/>
  <c r="C76"/>
  <c r="C72"/>
  <c r="C71"/>
  <c r="C70"/>
  <c r="C69"/>
  <c r="C68"/>
  <c r="C67"/>
  <c r="C66"/>
  <c r="E65"/>
  <c r="D65"/>
  <c r="C64"/>
  <c r="C63" s="1"/>
  <c r="E63"/>
  <c r="D63"/>
  <c r="C60"/>
  <c r="C59"/>
  <c r="C58"/>
  <c r="E57"/>
  <c r="D57"/>
  <c r="M57" s="1"/>
  <c r="C55"/>
  <c r="C54"/>
  <c r="C53"/>
  <c r="C52"/>
  <c r="D51"/>
  <c r="C48"/>
  <c r="C47" s="1"/>
  <c r="D47"/>
  <c r="D44" s="1"/>
  <c r="C46"/>
  <c r="C45" s="1"/>
  <c r="C43"/>
  <c r="C42"/>
  <c r="C41"/>
  <c r="C40"/>
  <c r="C39"/>
  <c r="C38"/>
  <c r="C37"/>
  <c r="C36"/>
  <c r="E35"/>
  <c r="D35"/>
  <c r="C33"/>
  <c r="C32"/>
  <c r="C31"/>
  <c r="C30"/>
  <c r="C29"/>
  <c r="E28"/>
  <c r="E22" s="1"/>
  <c r="D28"/>
  <c r="C27"/>
  <c r="C26"/>
  <c r="C25"/>
  <c r="C24"/>
  <c r="D23"/>
  <c r="C21"/>
  <c r="C20"/>
  <c r="C19"/>
  <c r="C18"/>
  <c r="E17"/>
  <c r="D17"/>
  <c r="M17" s="1"/>
  <c r="C16"/>
  <c r="C15" s="1"/>
  <c r="D15"/>
  <c r="H29" i="5"/>
  <c r="D27"/>
  <c r="D26" s="1"/>
  <c r="E27"/>
  <c r="E26" s="1"/>
  <c r="F27"/>
  <c r="C82"/>
  <c r="C81"/>
  <c r="C80"/>
  <c r="G80" s="1"/>
  <c r="C79"/>
  <c r="G79" s="1"/>
  <c r="C78"/>
  <c r="G78" s="1"/>
  <c r="C77"/>
  <c r="G77" s="1"/>
  <c r="C76"/>
  <c r="G76" s="1"/>
  <c r="C75"/>
  <c r="C74"/>
  <c r="G74" s="1"/>
  <c r="C73"/>
  <c r="C72"/>
  <c r="G72" s="1"/>
  <c r="C71"/>
  <c r="G71" s="1"/>
  <c r="E70"/>
  <c r="D70"/>
  <c r="C69"/>
  <c r="G69" s="1"/>
  <c r="C67"/>
  <c r="G67" s="1"/>
  <c r="C66"/>
  <c r="C65"/>
  <c r="G65" s="1"/>
  <c r="C64"/>
  <c r="C63"/>
  <c r="C62"/>
  <c r="G62" s="1"/>
  <c r="C61"/>
  <c r="G61" s="1"/>
  <c r="E60"/>
  <c r="D60"/>
  <c r="C58"/>
  <c r="G58" s="1"/>
  <c r="G57" s="1"/>
  <c r="C57"/>
  <c r="C56"/>
  <c r="C55" s="1"/>
  <c r="C54"/>
  <c r="C51"/>
  <c r="G51" s="1"/>
  <c r="C50"/>
  <c r="G50" s="1"/>
  <c r="C48"/>
  <c r="G48" s="1"/>
  <c r="C47"/>
  <c r="G47" s="1"/>
  <c r="C46"/>
  <c r="G46" s="1"/>
  <c r="C45"/>
  <c r="G45" s="1"/>
  <c r="C44"/>
  <c r="G44" s="1"/>
  <c r="D43"/>
  <c r="D42" s="1"/>
  <c r="C41"/>
  <c r="C40"/>
  <c r="G40" s="1"/>
  <c r="C39"/>
  <c r="G39" s="1"/>
  <c r="C38"/>
  <c r="C37"/>
  <c r="G37" s="1"/>
  <c r="C36"/>
  <c r="G36" s="1"/>
  <c r="C35"/>
  <c r="G35" s="1"/>
  <c r="C34"/>
  <c r="G34" s="1"/>
  <c r="C33"/>
  <c r="G33" s="1"/>
  <c r="C32"/>
  <c r="G32" s="1"/>
  <c r="C28"/>
  <c r="C25"/>
  <c r="G25" s="1"/>
  <c r="C24"/>
  <c r="G24" s="1"/>
  <c r="C23"/>
  <c r="G23" s="1"/>
  <c r="C22"/>
  <c r="G22" s="1"/>
  <c r="C21"/>
  <c r="G21" s="1"/>
  <c r="C20"/>
  <c r="G20" s="1"/>
  <c r="E19"/>
  <c r="E18" s="1"/>
  <c r="D19"/>
  <c r="D18" s="1"/>
  <c r="C17"/>
  <c r="G17" s="1"/>
  <c r="C16"/>
  <c r="G16" s="1"/>
  <c r="C15"/>
  <c r="G15" s="1"/>
  <c r="C14"/>
  <c r="G14" s="1"/>
  <c r="C143" i="4"/>
  <c r="D14"/>
  <c r="F14"/>
  <c r="D20"/>
  <c r="E20"/>
  <c r="D25"/>
  <c r="E25"/>
  <c r="D32"/>
  <c r="D31" s="1"/>
  <c r="E32"/>
  <c r="E31" s="1"/>
  <c r="H54"/>
  <c r="H62"/>
  <c r="H58" s="1"/>
  <c r="H10" s="1"/>
  <c r="C81"/>
  <c r="C98"/>
  <c r="C117"/>
  <c r="C116" s="1"/>
  <c r="C162"/>
  <c r="C161" s="1"/>
  <c r="C170"/>
  <c r="F79"/>
  <c r="F72" s="1"/>
  <c r="F71" s="1"/>
  <c r="C174"/>
  <c r="C172"/>
  <c r="C142"/>
  <c r="D140"/>
  <c r="C139"/>
  <c r="G139" s="1"/>
  <c r="C137"/>
  <c r="G137" s="1"/>
  <c r="C136"/>
  <c r="G136" s="1"/>
  <c r="G135" s="1"/>
  <c r="E133"/>
  <c r="E130" s="1"/>
  <c r="D133"/>
  <c r="C133"/>
  <c r="G133" s="1"/>
  <c r="C131"/>
  <c r="C79"/>
  <c r="G79" s="1"/>
  <c r="C78"/>
  <c r="G78" s="1"/>
  <c r="C77"/>
  <c r="G77" s="1"/>
  <c r="C76"/>
  <c r="G76" s="1"/>
  <c r="C75"/>
  <c r="G75" s="1"/>
  <c r="C74"/>
  <c r="G74" s="1"/>
  <c r="C73"/>
  <c r="G73" s="1"/>
  <c r="C69"/>
  <c r="C68"/>
  <c r="G68" s="1"/>
  <c r="C67"/>
  <c r="G67" s="1"/>
  <c r="C66"/>
  <c r="G66" s="1"/>
  <c r="C65"/>
  <c r="G65" s="1"/>
  <c r="C64"/>
  <c r="G64" s="1"/>
  <c r="C63"/>
  <c r="C61"/>
  <c r="E60"/>
  <c r="E58" s="1"/>
  <c r="D60"/>
  <c r="D58" s="1"/>
  <c r="C57"/>
  <c r="C56"/>
  <c r="G56" s="1"/>
  <c r="C55"/>
  <c r="C52"/>
  <c r="G52" s="1"/>
  <c r="C51"/>
  <c r="G51" s="1"/>
  <c r="C50"/>
  <c r="G50" s="1"/>
  <c r="C49"/>
  <c r="G49" s="1"/>
  <c r="C45"/>
  <c r="C43"/>
  <c r="C40"/>
  <c r="C39"/>
  <c r="G39" s="1"/>
  <c r="C38"/>
  <c r="C37"/>
  <c r="C36"/>
  <c r="G36" s="1"/>
  <c r="C35"/>
  <c r="G35" s="1"/>
  <c r="C34"/>
  <c r="C33"/>
  <c r="C30"/>
  <c r="G30" s="1"/>
  <c r="C29"/>
  <c r="G29" s="1"/>
  <c r="C28"/>
  <c r="G28" s="1"/>
  <c r="C27"/>
  <c r="G27" s="1"/>
  <c r="C26"/>
  <c r="C24"/>
  <c r="G24" s="1"/>
  <c r="C23"/>
  <c r="G23" s="1"/>
  <c r="C22"/>
  <c r="C21"/>
  <c r="G21" s="1"/>
  <c r="C18"/>
  <c r="G18" s="1"/>
  <c r="C17"/>
  <c r="G17" s="1"/>
  <c r="C16"/>
  <c r="G16" s="1"/>
  <c r="C13"/>
  <c r="D12"/>
  <c r="C75" i="1" l="1"/>
  <c r="C74" s="1"/>
  <c r="C62" i="4"/>
  <c r="F26" i="5"/>
  <c r="F11" s="1"/>
  <c r="F73"/>
  <c r="G73" s="1"/>
  <c r="C27"/>
  <c r="C26" s="1"/>
  <c r="G28"/>
  <c r="G27" s="1"/>
  <c r="G26" s="1"/>
  <c r="F82"/>
  <c r="G82" s="1"/>
  <c r="D11"/>
  <c r="E11"/>
  <c r="G48" i="4"/>
  <c r="E70"/>
  <c r="F63"/>
  <c r="F62" s="1"/>
  <c r="G63"/>
  <c r="G62" s="1"/>
  <c r="F55"/>
  <c r="G55" s="1"/>
  <c r="F33"/>
  <c r="G33" s="1"/>
  <c r="F34"/>
  <c r="G34" s="1"/>
  <c r="F37"/>
  <c r="G37"/>
  <c r="F57"/>
  <c r="G57" s="1"/>
  <c r="F38"/>
  <c r="G38" s="1"/>
  <c r="G72"/>
  <c r="G71" s="1"/>
  <c r="G69"/>
  <c r="F13"/>
  <c r="F12" s="1"/>
  <c r="F11" s="1"/>
  <c r="F40"/>
  <c r="G40" s="1"/>
  <c r="C140"/>
  <c r="C138" s="1"/>
  <c r="F140"/>
  <c r="F138" s="1"/>
  <c r="F130" s="1"/>
  <c r="D138"/>
  <c r="D130" s="1"/>
  <c r="D70" s="1"/>
  <c r="E19"/>
  <c r="C44"/>
  <c r="F45"/>
  <c r="F44" s="1"/>
  <c r="F41" s="1"/>
  <c r="F22"/>
  <c r="F20" s="1"/>
  <c r="F26"/>
  <c r="F25" s="1"/>
  <c r="C60"/>
  <c r="G60" s="1"/>
  <c r="G61"/>
  <c r="C42"/>
  <c r="G43"/>
  <c r="G42" s="1"/>
  <c r="C141"/>
  <c r="G142"/>
  <c r="G141" s="1"/>
  <c r="F63" i="5"/>
  <c r="G63" s="1"/>
  <c r="F64"/>
  <c r="G64" s="1"/>
  <c r="F41"/>
  <c r="G41" s="1"/>
  <c r="G13"/>
  <c r="F38"/>
  <c r="F31" s="1"/>
  <c r="E61" i="1"/>
  <c r="D61"/>
  <c r="C140"/>
  <c r="D84"/>
  <c r="M177"/>
  <c r="M174" s="1"/>
  <c r="G145"/>
  <c r="C84"/>
  <c r="D56"/>
  <c r="M56" s="1"/>
  <c r="C17"/>
  <c r="C14" s="1"/>
  <c r="M146"/>
  <c r="M138"/>
  <c r="N85"/>
  <c r="K84"/>
  <c r="K73" s="1"/>
  <c r="N44"/>
  <c r="E44"/>
  <c r="C174"/>
  <c r="F84"/>
  <c r="I84"/>
  <c r="G81" i="5"/>
  <c r="G19"/>
  <c r="G18" s="1"/>
  <c r="G56"/>
  <c r="G66"/>
  <c r="G43"/>
  <c r="G42" s="1"/>
  <c r="F75"/>
  <c r="F70" s="1"/>
  <c r="C51" i="1"/>
  <c r="D14"/>
  <c r="C35"/>
  <c r="C34" s="1"/>
  <c r="M63"/>
  <c r="M61" s="1"/>
  <c r="N136"/>
  <c r="N143"/>
  <c r="E174"/>
  <c r="E14"/>
  <c r="N17"/>
  <c r="N14" s="1"/>
  <c r="N63"/>
  <c r="N61" s="1"/>
  <c r="M136"/>
  <c r="D143"/>
  <c r="D166"/>
  <c r="D174"/>
  <c r="E121"/>
  <c r="N121" s="1"/>
  <c r="N122"/>
  <c r="N102"/>
  <c r="M14"/>
  <c r="M85"/>
  <c r="N140"/>
  <c r="M140"/>
  <c r="D34"/>
  <c r="C44"/>
  <c r="E84"/>
  <c r="E34"/>
  <c r="E56"/>
  <c r="N56" s="1"/>
  <c r="N57"/>
  <c r="L57" s="1"/>
  <c r="D22"/>
  <c r="C23"/>
  <c r="C145"/>
  <c r="C143" s="1"/>
  <c r="N138"/>
  <c r="N146"/>
  <c r="N177"/>
  <c r="M148"/>
  <c r="N148"/>
  <c r="G121"/>
  <c r="M121" s="1"/>
  <c r="M122"/>
  <c r="H84"/>
  <c r="J84"/>
  <c r="G84"/>
  <c r="M102"/>
  <c r="H135"/>
  <c r="E135"/>
  <c r="K135"/>
  <c r="J135"/>
  <c r="I135"/>
  <c r="C65"/>
  <c r="C61" s="1"/>
  <c r="C57"/>
  <c r="C56" s="1"/>
  <c r="C28"/>
  <c r="D59" i="5"/>
  <c r="D29" s="1"/>
  <c r="E59"/>
  <c r="E29" s="1"/>
  <c r="C31"/>
  <c r="C43"/>
  <c r="C42" s="1"/>
  <c r="C60"/>
  <c r="C19"/>
  <c r="C18" s="1"/>
  <c r="C70"/>
  <c r="C13"/>
  <c r="C80" i="4"/>
  <c r="D11"/>
  <c r="C32"/>
  <c r="C31" s="1"/>
  <c r="D19"/>
  <c r="C54"/>
  <c r="C53" s="1"/>
  <c r="C72"/>
  <c r="C71" s="1"/>
  <c r="C169"/>
  <c r="C20"/>
  <c r="C135"/>
  <c r="C48"/>
  <c r="C12"/>
  <c r="C25"/>
  <c r="G55" i="5" l="1"/>
  <c r="G53" s="1"/>
  <c r="G75"/>
  <c r="F60"/>
  <c r="F59" s="1"/>
  <c r="F29" s="1"/>
  <c r="F10" s="1"/>
  <c r="G11"/>
  <c r="D10"/>
  <c r="C11"/>
  <c r="E10"/>
  <c r="G26" i="4"/>
  <c r="G25" s="1"/>
  <c r="C41"/>
  <c r="G13"/>
  <c r="G12" s="1"/>
  <c r="F54"/>
  <c r="F53" s="1"/>
  <c r="F19"/>
  <c r="G45"/>
  <c r="G44" s="1"/>
  <c r="G41" s="1"/>
  <c r="C58"/>
  <c r="C135" i="1"/>
  <c r="C73" s="1"/>
  <c r="G32" i="4"/>
  <c r="G31" s="1"/>
  <c r="F32"/>
  <c r="F31" s="1"/>
  <c r="G22"/>
  <c r="G20" s="1"/>
  <c r="G54"/>
  <c r="G53" s="1"/>
  <c r="C130"/>
  <c r="C70" s="1"/>
  <c r="G140"/>
  <c r="G138" s="1"/>
  <c r="G130" s="1"/>
  <c r="G58"/>
  <c r="F58"/>
  <c r="G60" i="5"/>
  <c r="G38"/>
  <c r="G31" s="1"/>
  <c r="E73" i="1"/>
  <c r="F145"/>
  <c r="F143" s="1"/>
  <c r="F135" s="1"/>
  <c r="G143"/>
  <c r="G135" s="1"/>
  <c r="M145"/>
  <c r="L145" s="1"/>
  <c r="L146"/>
  <c r="L138"/>
  <c r="L85"/>
  <c r="L56"/>
  <c r="N84"/>
  <c r="J73"/>
  <c r="J12" s="1"/>
  <c r="J11" s="1"/>
  <c r="J10" s="1"/>
  <c r="G70" i="5"/>
  <c r="G59" s="1"/>
  <c r="L44" i="1"/>
  <c r="M44"/>
  <c r="M13" s="1"/>
  <c r="L63"/>
  <c r="L61" s="1"/>
  <c r="L177"/>
  <c r="L174" s="1"/>
  <c r="N174"/>
  <c r="L122"/>
  <c r="L121"/>
  <c r="L136"/>
  <c r="L17"/>
  <c r="L14" s="1"/>
  <c r="C22"/>
  <c r="C13" s="1"/>
  <c r="D135"/>
  <c r="M143"/>
  <c r="L143" s="1"/>
  <c r="N135"/>
  <c r="L148"/>
  <c r="L102"/>
  <c r="L140"/>
  <c r="N13"/>
  <c r="I73"/>
  <c r="I12" s="1"/>
  <c r="E13"/>
  <c r="E12" s="1"/>
  <c r="E11" s="1"/>
  <c r="E10" s="1"/>
  <c r="D13"/>
  <c r="M84"/>
  <c r="K12"/>
  <c r="H73"/>
  <c r="C59" i="5"/>
  <c r="C29" s="1"/>
  <c r="D10" i="4"/>
  <c r="D9" s="1"/>
  <c r="C19"/>
  <c r="N73" i="1" l="1"/>
  <c r="N12" s="1"/>
  <c r="L84"/>
  <c r="G19" i="4"/>
  <c r="F10"/>
  <c r="C10" i="5"/>
  <c r="G29"/>
  <c r="G10" s="1"/>
  <c r="L13" i="1"/>
  <c r="C12"/>
  <c r="M135"/>
  <c r="L135" s="1"/>
  <c r="D73"/>
  <c r="D12" s="1"/>
  <c r="H12"/>
  <c r="D192" l="1"/>
  <c r="H11"/>
  <c r="H10" s="1"/>
  <c r="C192"/>
  <c r="D11" l="1"/>
  <c r="D10" s="1"/>
  <c r="J24" i="2" l="1"/>
  <c r="K24"/>
  <c r="K19" s="1"/>
  <c r="K11" s="1"/>
  <c r="N20"/>
  <c r="J19" l="1"/>
  <c r="J11" s="1"/>
  <c r="I24"/>
  <c r="I19" s="1"/>
  <c r="I11" s="1"/>
  <c r="H19"/>
  <c r="H11" s="1"/>
  <c r="N24"/>
  <c r="N19" s="1"/>
  <c r="N11" s="1"/>
  <c r="C11" i="1"/>
  <c r="C10" s="1"/>
  <c r="L20" i="2"/>
  <c r="C6" i="3"/>
  <c r="A3" i="4"/>
  <c r="F70" l="1"/>
  <c r="F9" s="1"/>
  <c r="G70"/>
  <c r="G19" i="2"/>
  <c r="G11" s="1"/>
  <c r="M24"/>
  <c r="A3" i="3"/>
  <c r="A3" i="7" l="1"/>
  <c r="A3" i="9"/>
  <c r="L24" i="2"/>
  <c r="L19" s="1"/>
  <c r="L11" s="1"/>
  <c r="M19"/>
  <c r="M11" s="1"/>
  <c r="A3" i="5"/>
  <c r="C55" i="2" l="1"/>
  <c r="C30" s="1"/>
  <c r="C10" s="1"/>
  <c r="H55"/>
  <c r="H30" s="1"/>
  <c r="H10" s="1"/>
  <c r="G55"/>
  <c r="G30" s="1"/>
  <c r="G10" s="1"/>
  <c r="K55"/>
  <c r="K30" s="1"/>
  <c r="K10" s="1"/>
  <c r="L55"/>
  <c r="L30" s="1"/>
  <c r="L10" s="1"/>
  <c r="F55"/>
  <c r="F30" s="1"/>
  <c r="F10" s="1"/>
  <c r="N55"/>
  <c r="N30" s="1"/>
  <c r="N10" s="1"/>
  <c r="D55"/>
  <c r="D30" s="1"/>
  <c r="D10" s="1"/>
  <c r="E55"/>
  <c r="E30" s="1"/>
  <c r="E10" s="1"/>
  <c r="I55"/>
  <c r="I30" s="1"/>
  <c r="I10" s="1"/>
  <c r="J55"/>
  <c r="J30" s="1"/>
  <c r="J10" s="1"/>
  <c r="M55"/>
  <c r="M30" s="1"/>
  <c r="M10" s="1"/>
  <c r="F19"/>
  <c r="F11" s="1"/>
  <c r="C15" i="4"/>
  <c r="E14"/>
  <c r="E11" s="1"/>
  <c r="E10" s="1"/>
  <c r="E9" s="1"/>
  <c r="C14" l="1"/>
  <c r="C11" s="1"/>
  <c r="C10" s="1"/>
  <c r="C9" s="1"/>
  <c r="G15"/>
  <c r="G14" s="1"/>
  <c r="G11" s="1"/>
  <c r="G10" s="1"/>
  <c r="G9" s="1"/>
  <c r="M168" i="1" l="1"/>
  <c r="M167" s="1"/>
  <c r="M166" s="1"/>
  <c r="M73" s="1"/>
  <c r="G167"/>
  <c r="G166" s="1"/>
  <c r="G73" s="1"/>
  <c r="G12" s="1"/>
  <c r="G11" s="1"/>
  <c r="G10" s="1"/>
  <c r="F166"/>
  <c r="F73" s="1"/>
  <c r="F12" s="1"/>
  <c r="F11" s="1"/>
  <c r="F10" s="1"/>
  <c r="L168" l="1"/>
  <c r="L167" s="1"/>
  <c r="L166" s="1"/>
  <c r="L73" s="1"/>
  <c r="L12" l="1"/>
  <c r="M12"/>
  <c r="M11" s="1"/>
  <c r="M10" s="1"/>
  <c r="N192" l="1"/>
  <c r="N191" s="1"/>
  <c r="N11" s="1"/>
  <c r="N10" s="1"/>
  <c r="L192"/>
  <c r="L191" s="1"/>
  <c r="L11" s="1"/>
  <c r="L10" s="1"/>
  <c r="K192"/>
  <c r="K191" s="1"/>
  <c r="K11" s="1"/>
  <c r="K10" s="1"/>
  <c r="I11" l="1"/>
  <c r="I10" s="1"/>
</calcChain>
</file>

<file path=xl/sharedStrings.xml><?xml version="1.0" encoding="utf-8"?>
<sst xmlns="http://schemas.openxmlformats.org/spreadsheetml/2006/main" count="1955" uniqueCount="254">
  <si>
    <t>STT</t>
  </si>
  <si>
    <t>Nguồn/Dự án thành phần</t>
  </si>
  <si>
    <t>Kinh phí đề xuất điều chỉnh</t>
  </si>
  <si>
    <t>Tăng</t>
  </si>
  <si>
    <t>Giảm</t>
  </si>
  <si>
    <t>Số kinh phí sự nghiệp sau điều chỉnh</t>
  </si>
  <si>
    <t>A</t>
  </si>
  <si>
    <t>Tổng số</t>
  </si>
  <si>
    <t>Trong đó</t>
  </si>
  <si>
    <t>NSTW</t>
  </si>
  <si>
    <t>NSĐP</t>
  </si>
  <si>
    <t>3=4+5</t>
  </si>
  <si>
    <t>6=7+8=9</t>
  </si>
  <si>
    <t>7=10</t>
  </si>
  <si>
    <t>8=11</t>
  </si>
  <si>
    <t>9=10+11=6</t>
  </si>
  <si>
    <t>10=7</t>
  </si>
  <si>
    <t>11=8</t>
  </si>
  <si>
    <t>12=13+14=3-6+9</t>
  </si>
  <si>
    <t>Biểu số 01</t>
  </si>
  <si>
    <t>Đơn vị: Đồng</t>
  </si>
  <si>
    <t>Biểu số 02</t>
  </si>
  <si>
    <t>BIỂU ĐỀ XUẤT ĐIỀU CHỈNH NGUỒN KINH PHÍ SỰ NGHIỆP THỰC HIỆN CHƯƠNG TRÌNH MỤC TIÊU QUỐC GIA GIẢM NGHÈO BỀN VỮNG</t>
  </si>
  <si>
    <t>Biểu số 03</t>
  </si>
  <si>
    <t>BIỂU ĐỀ XUẤT ĐIỀU CHỈNH NGUỒN KINH PHÍ SỰ NGHIỆP THỰC HIỆN CHƯƠNG TRÌNH MỤC TIÊU QUỐC GIA XÂY DỰNG NÔNG THÔN MỚI</t>
  </si>
  <si>
    <t>Lĩnh vực chi tương ứng với từng dự án thành phần bị điều chỉnh tăng, giảm</t>
  </si>
  <si>
    <t>Dự án/Tiểu dự án</t>
  </si>
  <si>
    <t>Lĩnh vực chi theo Quyết định giao vốn
(Sự nghiệp…)</t>
  </si>
  <si>
    <t>Thuyết minh, giải trình rõ lý do dư vốn, không có khả năng giải ngân</t>
  </si>
  <si>
    <t>TỔNG SỐ</t>
  </si>
  <si>
    <t>I</t>
  </si>
  <si>
    <t>-</t>
  </si>
  <si>
    <t>Phụ lục 01</t>
  </si>
  <si>
    <t>Phụ lục 02</t>
  </si>
  <si>
    <t>13=4-7+10</t>
  </si>
  <si>
    <t>14=5-8+11</t>
  </si>
  <si>
    <t>Tổng số kinh phí sự nghiệp còn dư, không có khả năng thực hiện giải ngân</t>
  </si>
  <si>
    <t>Số kinh phí dư còn lại chưa đề xuất điều chỉnh</t>
  </si>
  <si>
    <t>Số kinh phí đề xuất điều chỉnh giảm (khớp với số liệu điều chỉnh giảm ở Biểu 01)</t>
  </si>
  <si>
    <t>7=3-6</t>
  </si>
  <si>
    <t>Số kinh phí đề xuất điều chỉnh giảm (khớp với số liệu điều chỉnh giảm ở Biểu 02)</t>
  </si>
  <si>
    <t>Nội dung thực hiện của các dự án/tiểu dự án đề xuất điều chỉnh tăng kinh phí</t>
  </si>
  <si>
    <t>BIỂU TỔNG HỢP SỐ DƯ KINH PHÍ SỰ NGHIỆP CHI TIẾT THEO DỰ ÁN THÀNH PHẦN CỦA 
CHƯƠNG TRÌNH MỤC TIÊU QUỐC GIA PHÁT TRIỂN KINH TẾ - XÃ HỘI VÙNG ĐỒNG BÀO DÂN TỘC THIỂU SỐ VÀ MIỀN NÚI</t>
  </si>
  <si>
    <t>Nguồn kinh phí năm 2024 chuyển sang năm 2025</t>
  </si>
  <si>
    <t>BIỂU TỔNG HỢP SỐ DƯ KINH PHÍ SỰ NGHIỆP CHI TIẾT THEO DỰ ÁN THÀNH PHẦN CỦA 
CHƯƠNG TRÌNH MỤC TIÊU QUỐC GIA GIẢM NGHÈO BỀN VỮNG</t>
  </si>
  <si>
    <t>Phụ lục 03</t>
  </si>
  <si>
    <t>BIỂU TỔNG HỢP SỐ DƯ KINH PHÍ SỰ NGHIỆP CHI TIẾT THEO DỰ ÁN THÀNH PHẦN CỦA 
CHƯƠNG TRÌNH MỤC TIÊU QUỐC GIA XÂY DỰNG NÔNG THÔN MỚI</t>
  </si>
  <si>
    <t>Số kinh phí đề xuất điều chỉnh giảm (khớp với số liệu điều chỉnh giảm ở Biểu 03)</t>
  </si>
  <si>
    <t>BIỂU ĐỀ XUẤT ĐIỀU CHỈNH NGUỒN KINH PHÍ SỰ NGHIỆP THỰC HIỆN CHƯƠNG TRÌNH MỤC TIÊU QUỐC GIA PHÁT TRIỂN KINH TẾ - XÃ HỘI VÙNG ĐỒNG BÀO DÂN TỘC THIỂU SỐ VÀ MIỀN NÚI</t>
  </si>
  <si>
    <t>Dự án 3: Phát triển sản xuất nông, lâm nghiệp bền vững, phát huy tiềm năng, thế mạnh của các vùng miền để sản xuất hàng hóa theo chuỗi giá trị</t>
  </si>
  <si>
    <t>Dự án 8: Thực hiện bình đẳng giới và giải quyết những vấn đề cấp thiết đối với phụ nữ và trẻ em</t>
  </si>
  <si>
    <t>VỐN SỰ NGHIỆP</t>
  </si>
  <si>
    <t>VỐN ĐẦU TƯ</t>
  </si>
  <si>
    <t>Dự án 1: Giải quyết tình trạng thiếu đất ở, nhà ở, đất sản xuất, nước sinh hoạt</t>
  </si>
  <si>
    <t>1.1</t>
  </si>
  <si>
    <t xml:space="preserve"> -</t>
  </si>
  <si>
    <t>Tiểu dự án 4: Đào tạo nâng cao năng lực cho cộng đồng và cán bộ triển khai Chương trình ở các cấp</t>
  </si>
  <si>
    <t>Văn phòng HĐND-UBND</t>
  </si>
  <si>
    <t>Dự án 6: Bảo tồn, phát huy giá trị văn hóa truyền thống tốt đẹp của các dân tộc thiểu số gắn với phát triển du lịch</t>
  </si>
  <si>
    <t>Tiểu dự án 3: Kiểm tra, giám sát, đánh giá, đào tạo, tập huấn tổ chức thực hiện Chương trình</t>
  </si>
  <si>
    <t>B</t>
  </si>
  <si>
    <t>Nội dung số 03: Hỗ trợ chuyển đổi nghề</t>
  </si>
  <si>
    <t>UBND xã Xuân Dương</t>
  </si>
  <si>
    <t>UBND xã Côn Minh</t>
  </si>
  <si>
    <t>UBND xã Quang Phong</t>
  </si>
  <si>
    <t>UBND xã Kim Hỷ</t>
  </si>
  <si>
    <t>UBND xã Cư Lễ</t>
  </si>
  <si>
    <t>UBND xã Lương Thượng</t>
  </si>
  <si>
    <t>UBND xã Trần Phú</t>
  </si>
  <si>
    <t>UBND xã Đổng Xá</t>
  </si>
  <si>
    <t>Nội dung số 04: Hỗ trợ nước sinh hoạt phân tán</t>
  </si>
  <si>
    <t>Xã Sơn Thành</t>
  </si>
  <si>
    <t>UBND xã Văn Vũ</t>
  </si>
  <si>
    <t>UBND xã Cường Lợi</t>
  </si>
  <si>
    <t>UBND xã Liêm Thủy</t>
  </si>
  <si>
    <t>II</t>
  </si>
  <si>
    <t>Tiểu dự án 1: Phát triển kinh tế nông, lâm nghiệp bền vững gắn với bảo vệ rừng và nâng cao thu nhập cho người dân</t>
  </si>
  <si>
    <t>UBND xã Dương Sơn</t>
  </si>
  <si>
    <t>UBND xã Văn Minh</t>
  </si>
  <si>
    <t>UBND xã Văn Lang</t>
  </si>
  <si>
    <t>UBND xã Sơn Thành</t>
  </si>
  <si>
    <t>Hạt Kiểm lâm huyện</t>
  </si>
  <si>
    <t>Dư chưa phân bổ</t>
  </si>
  <si>
    <t>Tiểu dự án 2: Hỗ trợ phát triển sản xuất theo chuỗi giá trị, vùng trồng dược liệu quý, thúc đẩy khởi sự kinh doanh, khởi nghiệp và thu hút đầu tư vùng đồng bào dân tộc thiểu số và miền núi - Hỗ trợ phát triển trồng vùng dược liệu quý</t>
  </si>
  <si>
    <t>UBND xã Kim Lư</t>
  </si>
  <si>
    <t>III</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</si>
  <si>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</si>
  <si>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</si>
  <si>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UBND thị  trấn Yến Lạc</t>
  </si>
  <si>
    <t>IV</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</si>
  <si>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</si>
  <si>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</si>
  <si>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Phòng Giáo dục &amp; Đào tạo</t>
  </si>
  <si>
    <t>Tiểu dự án 2: Bồi dưỡng kiến thức dân tộc; đào tạo dự bị đại học, đại học và sau đại học đáp ứng nhu cầu nhân lực cho vùng đồng bào dân tộc thiểu số và miền núi</t>
  </si>
  <si>
    <t>Phòng Nội vụ</t>
  </si>
  <si>
    <t>Tiểu dự án 3: Dự án phát triển giáo dục nghề nghiệp và giải quyết việc làm cho người lao động vùng dân tộc thiểu số và miền núi</t>
  </si>
  <si>
    <t>Trung tâm giáo dục nghề nghiệp - Giáo dục thường xuyên</t>
  </si>
  <si>
    <t xml:space="preserve">Dư chưa phân bổ </t>
  </si>
  <si>
    <t>V</t>
  </si>
  <si>
    <t>Phòng Văn hóa &amp; Thông tin</t>
  </si>
  <si>
    <t>VII</t>
  </si>
  <si>
    <t>Hội liên Hiệp Phụ nữ</t>
  </si>
  <si>
    <t>VIII</t>
  </si>
  <si>
    <t>Dự án 9: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</si>
  <si>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</si>
  <si>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IX</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</si>
  <si>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</si>
  <si>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</si>
  <si>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2: Ứng dụng công nghệ thông tin hỗ trợ phát triển kinh tế - xã hội và đảm bảo an ninh trật tự vùng đồng bào dân tộc thiểu số và miền núi</t>
  </si>
  <si>
    <t>Dự án 1. Hỗ trợ đầu tư phát triển hạ tầng KTXH các huyện nghèo, các xã ĐBKK vùng bãi ngang, ven biển và hải đảo</t>
  </si>
  <si>
    <t xml:space="preserve">Dự án 2. Đa dạng hóa sinh kế, phát triển mô hình giảm nghèo </t>
  </si>
  <si>
    <t>Xã Cư Lễ</t>
  </si>
  <si>
    <t>Xã Văn Vũ</t>
  </si>
  <si>
    <t>Xã Đổng Xá</t>
  </si>
  <si>
    <t>Dự án 3.  Hỗ trợ phát triển sản xuất</t>
  </si>
  <si>
    <t>Tiểu dự án 1: Hỗ trợ phát triển sản xuất trong lĩnh vực nông nghiệp</t>
  </si>
  <si>
    <t>Trung tâm Dịch vụ Nông nghiệp</t>
  </si>
  <si>
    <t>Tiểu dự án 2: Cải thiện dinh dưỡng</t>
  </si>
  <si>
    <t>Trung tâm Y tế</t>
  </si>
  <si>
    <t>Dự án 4.  Phát triển giáo dục nghề nghiệp, việc làm bền vững</t>
  </si>
  <si>
    <t>*</t>
  </si>
  <si>
    <t>Tiểu dự án 1. Phát triển giáo dục nghề nghiệp vùng nghèo, vùng khó khăn</t>
  </si>
  <si>
    <t xml:space="preserve"> - </t>
  </si>
  <si>
    <t>Nội dung hỗ trợ một số cơ sở giáo dục nghề nghiệp công lập trên địa bàn tỉnh</t>
  </si>
  <si>
    <t>Nội dung hỗ trợ đào tạo nghề cho người lao động thuộc hộ nghèo, hộ cận nghèo, hộ mới thoát nghèo; người có thu nhập thấp</t>
  </si>
  <si>
    <t xml:space="preserve"> </t>
  </si>
  <si>
    <t>Trung tâm GDNN-GDTX</t>
  </si>
  <si>
    <t>Tiểu dự án 2. Hỗ trợ người LĐ đi làm việc ở nước ngoài theo hợp đồng</t>
  </si>
  <si>
    <t>Tiểu dự án 3. Hỗ trợ việc làm bền vững</t>
  </si>
  <si>
    <t>Dự án 7. Nâng cao năng lực và giám sát, đánh giá Chương trình</t>
  </si>
  <si>
    <t>Tiểu dự án 1. Nâng cao năng lực thực hiện Chương trình</t>
  </si>
  <si>
    <t>Tiểu dự án 2. Giám sát, đánh giá</t>
  </si>
  <si>
    <t>UBND xã  Sơn Thành</t>
  </si>
  <si>
    <t>Nguồn kinh phí năm 2022, 2023 chuyển sang năm 2025</t>
  </si>
  <si>
    <t>Nội dung thành phần số 01: Nâng cao hiệu quả quản lý và thực hiện xây dựng nông thôn mới theo quy hoạch nhằm nâng cao đời sống kinh tế - xã hội nông thôn gắn với quá trình đô thị hoá</t>
  </si>
  <si>
    <t>Nội dung thành phần số 02: Phát triển hạ tầng kinh tế - xã hội, cơ bản đồng bộ, hiện đại, đảm bảo kết nối nông thôn - đô thị và kết nối các vùng miền</t>
  </si>
  <si>
    <t>Nội dung thành phần số 3: Tiếp tục thực hiện có hiệu quả cơ cấu lại ngành nông nghiệp, phát triển kinh tế nông thôn</t>
  </si>
  <si>
    <t>Nội dung thành phần số 04: Giảm nghèo bền vững, đặc biệt là vùng đồng bào dân tộc thiểu số, miền núi, vùng bãi ngang ven biển và hải đảo</t>
  </si>
  <si>
    <t>Nâng cao chất lượng, phát triển giáo dục ở nông thôn</t>
  </si>
  <si>
    <t>Nội dung thành phần số 06: Nâng cao chất lượng đời sống văn hóa nông thôn; bảo tồn và phát huy các giá trị văn hóa truyền thống gắn với phát triển du lịch nông thôn</t>
  </si>
  <si>
    <t>VI</t>
  </si>
  <si>
    <t>Nội dung thành phần số 07: Nâng cao chất lượng môi trường, xây dựng cảnh quan nông thôn sáng-xanh-sạch-đẹp, an toàn; giữ gìn và khôi phục cảnh quan truyền thống nông thôn</t>
  </si>
  <si>
    <t>Hỗ trợ tổ chức thực hiện Đề án/Kế hoạch được cấp có thẩm quyền phê duyệt theo hướng dẫn của Bộ Tài nguyên và Môi trường; thí điểm và hỗ trợ nhân rộng các mô hình phân loại chất thải tại nguồn phát sinh và xây dựng kế hoạch chi tiết thực hiện mô hình phân loại rác tại nguồn phát sinh.</t>
  </si>
  <si>
    <t>Xử lý, khắc khục ô nhiễm và cải thiện chất lượng môi trường</t>
  </si>
  <si>
    <t>Giữ gìn và khôi phục cảnh quan truyền thống của nông thôn Việt Nam; phát triển các mô hình thôn, xóm sáng, xanh, sạch, đẹp, an toàn, khu dân cư kiểu mẫu</t>
  </si>
  <si>
    <t>Chi hỗ trợ thực hiện Chương trình Tăng cường bảo vệ môi trường, an toàn thực phẩm và cấp nước sạch nông thôn trong xây dựng nông thôn mới giai đoạn 2021-2025</t>
  </si>
  <si>
    <t>Hỗ trợ thực hiện bộ chỉ số theo dõi, đánh giá nước sạch nông thôn; Xét nghiệm nước sạch</t>
  </si>
  <si>
    <t>Hỗ trợ phát triển mô hình tuyên truyền viên bảo vệ môi trường</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</si>
  <si>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</si>
  <si>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Nội dung thành phần số 09: Nâng cao chất lượng, phát huy vai trò của mặt trận tổ quốc Việt Nam và các tổ chức chính trị xã hội trong xây dựng nông thôn mới</t>
  </si>
  <si>
    <t>Nội dung thành phần số 10: Giữ vững quốc phòng, an ninh và trật tự xã hội nông thôn.</t>
  </si>
  <si>
    <t>X</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</si>
  <si>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</si>
  <si>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Hỗ trợ xây dựng và phát triển hiệu quả các vùng nguyên liệu tập trung, chuyển đổi cơ cấu sản xuất, góp phần thúc đẩy chuyển đổi số trong nông nghiệp</t>
  </si>
  <si>
    <t>Hỗ trợ các dự án liên kết, kế hoạch liên kết chuỗi giá trị sản phẩm nông nghiệp</t>
  </si>
  <si>
    <t>Triển khai Chương trình OCOP</t>
  </si>
  <si>
    <t>Nâng cao hiệu quả hoạt động của các hình thức tổ chức sản xuất</t>
  </si>
  <si>
    <t>Hỗ trợ nâng cao chất lượng nguồn nhân lực thương mại nông thôn</t>
  </si>
  <si>
    <t>Thực hiện Chương trình Phát triển du lịch nông thôn trong xây dựng nông thôn mới gắn với bảo tồn và phát huy các giá trị văn hóa truyền thống theo hướng bền vững, bao trùm và đa giá trị.</t>
  </si>
  <si>
    <t>Xã Liêm thủy</t>
  </si>
  <si>
    <t>Tiếp tục 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</si>
  <si>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</si>
  <si>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Triển khai hiệu quả Đề án “Hỗ trợ phụ nữ khởi nghiệp giai đoạn 2017-2025”.</t>
  </si>
  <si>
    <t>Thúc đẩy chương trình khởi nghiệp, thanh niên làm kinh tế; triển khai hiệu quả Chương trình Trí thức trẻ tình nguyện tham gia xây dựng NTM</t>
  </si>
  <si>
    <t>Vun đắp, gìn giữ giá trị tốt đẹp và phát triển hệ giá trị gia đình Việt Nam; thực hiện Cuộc vận động “Xây dựng gia đình 5 không, 3 sạch”.</t>
  </si>
  <si>
    <t>Tăng cường đảm bảo an ninh và trật tự xã hội nông thôn</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</si>
  <si>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</si>
  <si>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Do đối tượng thực hiện chỉ là nữ giới khi lập dự toán chi chưa sát với thực tế</t>
  </si>
  <si>
    <t>Phòng  Giáo dục  &amp; Đào tạo</t>
  </si>
  <si>
    <t>C</t>
  </si>
  <si>
    <t>Sự nghiệp kinh tế</t>
  </si>
  <si>
    <t>Sự nghiệp giáo dục ĐT và DN</t>
  </si>
  <si>
    <t>1.2</t>
  </si>
  <si>
    <t>Kinh phí còn dư chưa có nội dung điều chỉnh</t>
  </si>
  <si>
    <t>Trung tâm Dịch vụ Nông nghiệp huyện</t>
  </si>
  <si>
    <t>Phòng Dân tộc và Tôn giáo</t>
  </si>
  <si>
    <t>Hội Liên hiệp Phụ nữ</t>
  </si>
  <si>
    <t xml:space="preserve">Phòng Nội Vụ  </t>
  </si>
  <si>
    <t>Phòng Văn hóa, Khoa học và Thông tin</t>
  </si>
  <si>
    <t>UBND Thị trấn Yến Lạc</t>
  </si>
  <si>
    <t xml:space="preserve"> +</t>
  </si>
  <si>
    <t>Phòng Nông nghiệp &amp; Môi trường</t>
  </si>
  <si>
    <t>UBND xã Liêm thủy</t>
  </si>
  <si>
    <t>Ủy ban Mặt trận Tổ quốc Việt Nam</t>
  </si>
  <si>
    <t>UBND xã  Côn Minh</t>
  </si>
  <si>
    <t>UBND xã  Cư Lễ</t>
  </si>
  <si>
    <t xml:space="preserve">Phòng Nội Vụ </t>
  </si>
  <si>
    <t>Xã Côn Minh</t>
  </si>
  <si>
    <t>UB Mặt trận Tổ quốc VN huyện</t>
  </si>
  <si>
    <t>UBND thị trấn Yến Lạc</t>
  </si>
  <si>
    <t>Dự án 3. Hỗ trợ phát triển sản xuất</t>
  </si>
  <si>
    <t>Nội dung hỗ trợ nhà ở</t>
  </si>
  <si>
    <t>Nội dung hỗ trợ đất ở</t>
  </si>
  <si>
    <t>Trung tâm GDNN - GDTX</t>
  </si>
  <si>
    <t>Nguồn kinh phí chuyển nguồn sang năm 2025</t>
  </si>
  <si>
    <t xml:space="preserve"> *</t>
  </si>
  <si>
    <t xml:space="preserve">VỐN SỰ NGHIỆP </t>
  </si>
  <si>
    <t xml:space="preserve"> Nội dung Hỗ trợ chuyển đổi nghề </t>
  </si>
  <si>
    <t>Biểu số  01</t>
  </si>
  <si>
    <t>BIỂU DỰ KIẾN PHÂN BỔ NGUỒN VỐN SỰ NGHIỆP THUỘC CHƯƠNG TRÌNH MTQG 
GIẢM NGHÈO BỀN VỮNG NĂM 2025</t>
  </si>
  <si>
    <t>(Kèm theo Công văn số:       /CV-NNMT ngày  15/4/2025 của phòng Nông nghiệp và Môi trường huyện)</t>
  </si>
  <si>
    <t xml:space="preserve">Đơn vị </t>
  </si>
  <si>
    <t>Nội dung</t>
  </si>
  <si>
    <t xml:space="preserve">Tổng </t>
  </si>
  <si>
    <t>Tổng cộng:</t>
  </si>
  <si>
    <t>Dự án 2: Đa dạng hóa sinh kế, phát triển mô hình giảm nghèo</t>
  </si>
  <si>
    <t>Dự án Hỗ trợ PTSX liên kết theo chuỗi giá trị gà thịt</t>
  </si>
  <si>
    <t>Dự án Hỗ trợ PTSX liên kết theo chuỗi giá trị Dong riềng</t>
  </si>
  <si>
    <t>Dự án Hỗ trợ PTSX liên kết theo chuỗi giá trị dê sinh sản</t>
  </si>
  <si>
    <t>Dự án Hỗ trợ PTSX liên kết theo chuỗi giá trị dong riềng</t>
  </si>
  <si>
    <t>Dự án  hỗ trợ PTSX  cộng đồng trồng lúa ngô</t>
  </si>
  <si>
    <t xml:space="preserve">Dự án  hỗ trợ PTSX cộng đồng chăn nuôi trâu sinh sản </t>
  </si>
  <si>
    <t>Dự án  hỗ trợ PTSX cộng đồng chăn nuôi gà thịt</t>
  </si>
  <si>
    <t>Dự án  hỗ trợ PTSX cộng đồng trồng lúa ngô</t>
  </si>
  <si>
    <t>Dự án  hỗ trợ PTSX cộng đồng chăn nuôi ngựa sinh sản</t>
  </si>
  <si>
    <t>Dự án  hỗ trợ PTSX cộng đồng thâm canh cải tạo cây cam</t>
  </si>
  <si>
    <t>Dự án Hỗ trợ PTSX cộng đồng chăn nuôi trâu sinh sản</t>
  </si>
  <si>
    <t>Dự án 3: Hỗ trợ phát triển sản xuất, cải thiện dinh dưỡng</t>
  </si>
  <si>
    <t>Dự án PTSX liên kết theo chuỗi giá trị gà thịt</t>
  </si>
  <si>
    <t>TT Dịch vụ nông nghiệp huyện</t>
  </si>
  <si>
    <t>Dự án PTSX liên kết theo chuỗi giá trị lạc</t>
  </si>
  <si>
    <t>Dự án  hỗ trợ PTSX cộng đồng chăn nuôi bò sinh sản</t>
  </si>
  <si>
    <t>Dự án  hỗ trợ PTSX cộng đồng chăn nuôi dê sinh sản</t>
  </si>
  <si>
    <t>Dự án  hỗ trợ PTSX cộng đồng chăn nuôi lợn thịt</t>
  </si>
  <si>
    <t>UBND TT Yến Lạc</t>
  </si>
  <si>
    <t>Trung tâm y tế huyện Na Rì</t>
  </si>
  <si>
    <t xml:space="preserve">Dự án 4: Phát triển giáo dục nghề nghiệp, việc làm bền vững </t>
  </si>
  <si>
    <t>Tiểu dự án 1: Phát triển giáo dục nghề nghiệp cùng nghèo, vùng khó khăn</t>
  </si>
  <si>
    <t>Tiểu dự án 3: Hỗ trợ việc làm bền vững</t>
  </si>
  <si>
    <t>Dự án 6: Truyền thông và giảm nghèo về thông tin</t>
  </si>
  <si>
    <t>Tiểu dự án 1: Giảm nghèo về thông tin</t>
  </si>
  <si>
    <t>Tiểu dự án 2: Truyền thông về giảm nghèo đa chiều</t>
  </si>
  <si>
    <t>Dự án 7: Nâng cao năng lực và giám sát, đánh giá thực hiện chương trình</t>
  </si>
  <si>
    <t>Tiểu dự án 1: Nâng cao năng lực thực hiện Chương trình</t>
  </si>
  <si>
    <t>Tiểu dự án 2: Giám sát, đánh giá</t>
  </si>
  <si>
    <t>Lĩnh vực chi</t>
  </si>
  <si>
    <t>NSTW (Mã DP 100)</t>
  </si>
  <si>
    <t>NSĐP (Mã DP 200)</t>
  </si>
  <si>
    <t>Kinh phí cấp bổ sung năm 2025</t>
  </si>
  <si>
    <t>BIỂU PHÂN BỔ KINH PHÍ CHƯƠNG TRÌNH MỤC TIÊU QUỐC GIA GIẢM NGHÈO BỀN VỮNG NĂM  2025 (Nguồn tỉnh cấp bổ sung)</t>
  </si>
  <si>
    <t>(Kèm theo Tờ trình số 28/TTr-TCKH ngày 15/4/2025 của Phòng Tài chính - Kế hoạch)</t>
  </si>
  <si>
    <t xml:space="preserve">Số kinh phí sự nghiệp được giao </t>
  </si>
  <si>
    <t>Dự án san gạt mặt bằng đất ở cho các hộ dân tại thôn Khuổi Nộc, xã Lương Thượng</t>
  </si>
  <si>
    <t>UBND xã  Lương Thượng (9 hộ làm mới)</t>
  </si>
  <si>
    <t>UBND xã Sơn Thành (14 hộ làm mới)</t>
  </si>
  <si>
    <t>UBND xã Văn Minh (4 hộ làm mới)</t>
  </si>
  <si>
    <t>UBND xã  Lương Thượng  (6 hộ làm mới)</t>
  </si>
  <si>
    <t>UBND thị trấn Yến Lạc (2 hộ làm mới)</t>
  </si>
  <si>
    <t>UBND xã Đổng Xá (26 hộ làm mới)</t>
  </si>
  <si>
    <t>Nguồn kinh phí năm 2024 đã chuyển nguồn sang năm 2025 tỉnh cấp năm 2025</t>
  </si>
  <si>
    <t>KINH PHÍ CÒN DƯ CHƯA CÓ NỘI DUNG PHÂN BỔ</t>
  </si>
  <si>
    <t xml:space="preserve">BIỂU PHÂN BỔ KINH PHÍ CHƯƠNG TRÌNH MỤC TIÊU QUỐC GIA PHÁT TRIỂN KINH TẾ - XÃ HỘI VÙNG ĐỒNG BÀO DÂN TỘC THIỂU SỐ VÀ MIỀN NÚI TỪ NGUỒN NĂM 2024 ĐÃ CHUYỂN NGUỒN SANG NĂM 2025 </t>
  </si>
  <si>
    <t>(Kèm theo Nghị quyết số      /NQ-HĐND ngày    /4/2025 của Hội đồng nhân dân huyện)</t>
  </si>
  <si>
    <t>Biểu số 04</t>
  </si>
</sst>
</file>

<file path=xl/styles.xml><?xml version="1.0" encoding="utf-8"?>
<styleSheet xmlns="http://schemas.openxmlformats.org/spreadsheetml/2006/main">
  <numFmts count="6">
    <numFmt numFmtId="43" formatCode="_(* #,##0.00_);_(* \(#,##0.00\);_(* &quot;-&quot;??_);_(@_)"/>
    <numFmt numFmtId="164" formatCode="#,##0;[Red]#,##0"/>
    <numFmt numFmtId="165" formatCode="_(* #,##0_);_(* \(#,##0\);_(* &quot;-&quot;??_);_(@_)"/>
    <numFmt numFmtId="166" formatCode="_-* #,##0\ _₫_-;\-* #,##0\ _₫_-;_-* &quot;-&quot;??\ _₫_-;_-@_-"/>
    <numFmt numFmtId="167" formatCode="#,##0.0\ _₫;\-#,##0.0\ _₫"/>
    <numFmt numFmtId="168" formatCode="#,##0_ ;\-#,##0\ "/>
  </numFmts>
  <fonts count="60">
    <font>
      <sz val="12"/>
      <color theme="1"/>
      <name val="Times New Roman"/>
      <family val="2"/>
      <charset val="163"/>
    </font>
    <font>
      <b/>
      <sz val="12"/>
      <color theme="1"/>
      <name val="Times New Roman"/>
      <family val="1"/>
    </font>
    <font>
      <i/>
      <sz val="12"/>
      <color theme="1"/>
      <name val="Times New Roman"/>
      <family val="1"/>
    </font>
    <font>
      <sz val="9"/>
      <color theme="1"/>
      <name val="Times New Roman"/>
      <family val="2"/>
      <charset val="163"/>
    </font>
    <font>
      <sz val="10"/>
      <color theme="1"/>
      <name val="Times New Roman"/>
      <family val="1"/>
    </font>
    <font>
      <b/>
      <sz val="14"/>
      <color theme="1"/>
      <name val="Times New Roman"/>
      <family val="1"/>
    </font>
    <font>
      <sz val="12"/>
      <color theme="1"/>
      <name val="Times New Roman"/>
      <family val="2"/>
      <charset val="163"/>
    </font>
    <font>
      <sz val="11"/>
      <color theme="1"/>
      <name val="Times New Roman"/>
      <family val="1"/>
    </font>
    <font>
      <b/>
      <sz val="11"/>
      <color theme="1"/>
      <name val="Times New Roman"/>
      <family val="1"/>
    </font>
    <font>
      <sz val="12"/>
      <color theme="1"/>
      <name val="Times New Roman"/>
      <family val="1"/>
    </font>
    <font>
      <b/>
      <i/>
      <sz val="11"/>
      <color theme="1"/>
      <name val="Times New Roman"/>
      <family val="1"/>
    </font>
    <font>
      <sz val="11"/>
      <color theme="1"/>
      <name val="Calibri"/>
      <family val="2"/>
      <scheme val="minor"/>
    </font>
    <font>
      <b/>
      <sz val="12"/>
      <name val="Times New Roman"/>
      <family val="1"/>
    </font>
    <font>
      <b/>
      <i/>
      <sz val="12"/>
      <name val="Times New Roman"/>
      <family val="1"/>
    </font>
    <font>
      <b/>
      <sz val="11"/>
      <name val="Times New Roman"/>
      <family val="1"/>
    </font>
    <font>
      <sz val="12"/>
      <name val="Times New Roman"/>
      <family val="1"/>
    </font>
    <font>
      <i/>
      <sz val="12"/>
      <name val="Times New Roman"/>
      <family val="1"/>
    </font>
    <font>
      <b/>
      <i/>
      <sz val="11"/>
      <name val="Times New Roman"/>
      <family val="1"/>
    </font>
    <font>
      <sz val="12"/>
      <color indexed="8"/>
      <name val="Times New Roman"/>
      <family val="1"/>
    </font>
    <font>
      <i/>
      <sz val="12"/>
      <color indexed="8"/>
      <name val="Times New Roman"/>
      <family val="1"/>
    </font>
    <font>
      <i/>
      <sz val="12"/>
      <color theme="1"/>
      <name val="Times New Roman"/>
      <family val="2"/>
      <charset val="163"/>
    </font>
    <font>
      <i/>
      <sz val="11"/>
      <color theme="1"/>
      <name val="Calibri"/>
      <family val="2"/>
      <scheme val="minor"/>
    </font>
    <font>
      <sz val="12"/>
      <color rgb="FF7030A0"/>
      <name val="Times New Roman"/>
      <family val="1"/>
    </font>
    <font>
      <b/>
      <i/>
      <sz val="12"/>
      <color theme="1"/>
      <name val="Times New Roman"/>
      <family val="1"/>
    </font>
    <font>
      <sz val="12"/>
      <color theme="1"/>
      <name val="Calibri"/>
      <family val="2"/>
    </font>
    <font>
      <b/>
      <i/>
      <sz val="12"/>
      <color theme="1"/>
      <name val="Calibri"/>
      <family val="2"/>
    </font>
    <font>
      <i/>
      <sz val="10"/>
      <color theme="1"/>
      <name val="Times New Roman"/>
      <family val="1"/>
    </font>
    <font>
      <i/>
      <sz val="9"/>
      <color theme="1"/>
      <name val="Times New Roman"/>
      <family val="1"/>
    </font>
    <font>
      <sz val="12"/>
      <name val="Times New Roman"/>
      <family val="2"/>
      <charset val="163"/>
    </font>
    <font>
      <i/>
      <sz val="9"/>
      <name val="Times New Roman"/>
      <family val="1"/>
    </font>
    <font>
      <sz val="9"/>
      <name val="Times New Roman"/>
      <family val="2"/>
      <charset val="163"/>
    </font>
    <font>
      <i/>
      <sz val="12"/>
      <name val="Times New Roman"/>
      <family val="2"/>
      <charset val="163"/>
    </font>
    <font>
      <i/>
      <sz val="11"/>
      <name val="Calibri"/>
      <family val="2"/>
      <scheme val="minor"/>
    </font>
    <font>
      <sz val="11"/>
      <name val="Calibri"/>
      <family val="2"/>
    </font>
    <font>
      <b/>
      <i/>
      <sz val="11"/>
      <name val="Calibri"/>
      <family val="2"/>
    </font>
    <font>
      <sz val="20"/>
      <color theme="1"/>
      <name val="Times New Roman"/>
      <family val="1"/>
    </font>
    <font>
      <b/>
      <sz val="12"/>
      <color theme="1"/>
      <name val="Times New Roman"/>
      <family val="2"/>
    </font>
    <font>
      <sz val="10"/>
      <color theme="1"/>
      <name val="Arial Narrow"/>
      <family val="2"/>
    </font>
    <font>
      <b/>
      <sz val="10"/>
      <color theme="1"/>
      <name val="Arial Narrow"/>
      <family val="2"/>
    </font>
    <font>
      <b/>
      <sz val="13"/>
      <color theme="1"/>
      <name val="Times New Roman"/>
      <family val="1"/>
    </font>
    <font>
      <sz val="13"/>
      <color theme="1"/>
      <name val="Times New Roman"/>
      <family val="1"/>
    </font>
    <font>
      <sz val="14"/>
      <color theme="1"/>
      <name val="Times New Roman"/>
      <family val="1"/>
    </font>
    <font>
      <sz val="13"/>
      <name val="Times New Roman"/>
      <family val="1"/>
    </font>
    <font>
      <sz val="12"/>
      <name val="Arial"/>
      <family val="2"/>
      <charset val="163"/>
    </font>
    <font>
      <b/>
      <sz val="13"/>
      <name val="Times New Roman"/>
      <family val="1"/>
    </font>
    <font>
      <sz val="13"/>
      <color rgb="FF000000"/>
      <name val="Times New Roman"/>
      <family val="1"/>
    </font>
    <font>
      <sz val="11"/>
      <name val="Times New Roman"/>
      <family val="1"/>
    </font>
    <font>
      <b/>
      <i/>
      <sz val="13"/>
      <color theme="1"/>
      <name val="Times New Roman"/>
      <family val="1"/>
    </font>
    <font>
      <b/>
      <i/>
      <sz val="13"/>
      <name val="Times New Roman"/>
      <family val="1"/>
    </font>
    <font>
      <i/>
      <sz val="13"/>
      <color theme="1"/>
      <name val="Times New Roman"/>
      <family val="1"/>
    </font>
    <font>
      <sz val="11"/>
      <color indexed="8"/>
      <name val="Helvetica Neue"/>
    </font>
    <font>
      <b/>
      <sz val="10"/>
      <color theme="1"/>
      <name val="Times New Roman"/>
      <family val="1"/>
    </font>
    <font>
      <b/>
      <sz val="12"/>
      <color rgb="FFFF0000"/>
      <name val="Times New Roman"/>
      <family val="1"/>
    </font>
    <font>
      <b/>
      <sz val="12"/>
      <color theme="1"/>
      <name val="Times New Roman"/>
      <family val="2"/>
      <charset val="163"/>
    </font>
    <font>
      <i/>
      <sz val="9"/>
      <color theme="1"/>
      <name val="Times New Roman"/>
      <family val="2"/>
      <charset val="163"/>
    </font>
    <font>
      <b/>
      <i/>
      <sz val="12"/>
      <color theme="1"/>
      <name val="Times New Roman"/>
      <family val="2"/>
      <charset val="163"/>
    </font>
    <font>
      <b/>
      <sz val="9"/>
      <color theme="1"/>
      <name val="Times New Roman"/>
      <family val="2"/>
      <charset val="163"/>
    </font>
    <font>
      <b/>
      <sz val="11"/>
      <color theme="1"/>
      <name val="Times New Roman"/>
      <family val="2"/>
      <charset val="163"/>
    </font>
    <font>
      <b/>
      <i/>
      <sz val="11"/>
      <color theme="1"/>
      <name val="Times New Roman"/>
      <family val="2"/>
      <charset val="163"/>
    </font>
    <font>
      <sz val="11"/>
      <color theme="1"/>
      <name val="Times New Roman"/>
      <family val="2"/>
      <charset val="163"/>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5">
    <xf numFmtId="0" fontId="0" fillId="0" borderId="0"/>
    <xf numFmtId="43" fontId="6" fillId="0" borderId="0" applyFont="0" applyFill="0" applyBorder="0" applyAlignment="0" applyProtection="0"/>
    <xf numFmtId="0" fontId="11" fillId="0" borderId="0"/>
    <xf numFmtId="0" fontId="43" fillId="0" borderId="0"/>
    <xf numFmtId="0" fontId="50" fillId="0" borderId="0" applyNumberFormat="0" applyFill="0" applyBorder="0" applyProtection="0">
      <alignment vertical="top"/>
    </xf>
  </cellStyleXfs>
  <cellXfs count="450">
    <xf numFmtId="0" fontId="0" fillId="0" borderId="0" xfId="0"/>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0" xfId="0" applyFont="1" applyAlignment="1">
      <alignment horizontal="right" vertical="center"/>
    </xf>
    <xf numFmtId="0" fontId="1" fillId="2" borderId="4" xfId="0" applyFont="1" applyFill="1" applyBorder="1" applyAlignment="1">
      <alignment horizontal="center" vertical="center"/>
    </xf>
    <xf numFmtId="0" fontId="1" fillId="2" borderId="4" xfId="0" applyFont="1" applyFill="1" applyBorder="1"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3" borderId="0" xfId="0" applyFont="1" applyFill="1" applyAlignment="1">
      <alignment vertical="center"/>
    </xf>
    <xf numFmtId="0" fontId="1" fillId="3" borderId="0" xfId="0" applyFont="1" applyFill="1" applyAlignment="1">
      <alignment horizontal="right" vertical="center"/>
    </xf>
    <xf numFmtId="0" fontId="2" fillId="3" borderId="0" xfId="0" applyFont="1" applyFill="1" applyAlignment="1">
      <alignment horizontal="right" vertical="center"/>
    </xf>
    <xf numFmtId="0" fontId="1" fillId="3" borderId="1" xfId="0" applyFont="1" applyFill="1" applyBorder="1" applyAlignment="1">
      <alignment horizontal="center" vertical="center" wrapText="1"/>
    </xf>
    <xf numFmtId="0" fontId="4" fillId="3" borderId="0" xfId="0" applyFont="1" applyFill="1" applyAlignment="1">
      <alignment vertical="center"/>
    </xf>
    <xf numFmtId="164" fontId="1" fillId="3" borderId="3" xfId="0" applyNumberFormat="1"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wrapText="1"/>
    </xf>
    <xf numFmtId="164" fontId="1" fillId="3" borderId="4" xfId="0" applyNumberFormat="1" applyFont="1" applyFill="1" applyBorder="1" applyAlignment="1">
      <alignment vertical="center"/>
    </xf>
    <xf numFmtId="0" fontId="1" fillId="3" borderId="4" xfId="0" applyFont="1" applyFill="1" applyBorder="1" applyAlignment="1">
      <alignment vertical="center"/>
    </xf>
    <xf numFmtId="0" fontId="0" fillId="3" borderId="4" xfId="0" applyFill="1" applyBorder="1" applyAlignment="1">
      <alignment vertical="center"/>
    </xf>
    <xf numFmtId="164" fontId="9" fillId="3" borderId="4" xfId="0" applyNumberFormat="1" applyFont="1" applyFill="1" applyBorder="1" applyAlignment="1">
      <alignment vertical="center"/>
    </xf>
    <xf numFmtId="165" fontId="1" fillId="3" borderId="3" xfId="0" applyNumberFormat="1" applyFont="1" applyFill="1" applyBorder="1" applyAlignment="1">
      <alignment vertical="center"/>
    </xf>
    <xf numFmtId="165" fontId="0" fillId="3" borderId="4" xfId="0" applyNumberFormat="1" applyFont="1" applyFill="1" applyBorder="1" applyAlignment="1">
      <alignment vertical="center"/>
    </xf>
    <xf numFmtId="0" fontId="15" fillId="3" borderId="4" xfId="0" applyFont="1" applyFill="1" applyBorder="1" applyAlignment="1">
      <alignment horizontal="center" vertical="center"/>
    </xf>
    <xf numFmtId="0" fontId="15" fillId="3" borderId="4" xfId="0" applyFont="1" applyFill="1" applyBorder="1" applyAlignment="1">
      <alignment horizontal="justify" vertical="center" wrapText="1"/>
    </xf>
    <xf numFmtId="0" fontId="13" fillId="3" borderId="4" xfId="0" applyFont="1" applyFill="1" applyBorder="1" applyAlignment="1">
      <alignment horizontal="center" vertical="center"/>
    </xf>
    <xf numFmtId="0" fontId="13" fillId="3" borderId="4" xfId="0" applyFont="1" applyFill="1" applyBorder="1" applyAlignment="1">
      <alignment horizontal="justify" vertical="center" wrapText="1"/>
    </xf>
    <xf numFmtId="165" fontId="17" fillId="3" borderId="4" xfId="1" applyNumberFormat="1" applyFont="1" applyFill="1" applyBorder="1" applyAlignment="1">
      <alignment vertical="center"/>
    </xf>
    <xf numFmtId="166" fontId="15" fillId="3" borderId="4" xfId="1" applyNumberFormat="1" applyFont="1" applyFill="1" applyBorder="1" applyAlignment="1">
      <alignment horizontal="center" vertical="center"/>
    </xf>
    <xf numFmtId="0" fontId="16" fillId="3" borderId="4" xfId="0" applyFont="1" applyFill="1" applyBorder="1" applyAlignment="1">
      <alignment horizontal="center" vertical="center"/>
    </xf>
    <xf numFmtId="0" fontId="16" fillId="3" borderId="4" xfId="0" applyFont="1" applyFill="1" applyBorder="1" applyAlignment="1">
      <alignment vertical="center" wrapText="1"/>
    </xf>
    <xf numFmtId="166" fontId="15" fillId="3" borderId="4" xfId="1" applyNumberFormat="1" applyFont="1" applyFill="1" applyBorder="1" applyAlignment="1">
      <alignment vertical="center" wrapText="1"/>
    </xf>
    <xf numFmtId="0" fontId="13" fillId="3" borderId="4" xfId="0" applyFont="1" applyFill="1" applyBorder="1" applyAlignment="1">
      <alignment vertical="center" wrapText="1"/>
    </xf>
    <xf numFmtId="0" fontId="15" fillId="3" borderId="4" xfId="0" quotePrefix="1" applyFont="1" applyFill="1" applyBorder="1" applyAlignment="1">
      <alignment horizontal="center" vertical="center"/>
    </xf>
    <xf numFmtId="0" fontId="16" fillId="3" borderId="4" xfId="0" applyFont="1" applyFill="1" applyBorder="1" applyAlignment="1">
      <alignment horizontal="justify" vertical="center" wrapText="1"/>
    </xf>
    <xf numFmtId="0" fontId="15" fillId="3" borderId="4" xfId="0" applyFont="1" applyFill="1" applyBorder="1" applyAlignment="1">
      <alignment vertical="center" wrapText="1"/>
    </xf>
    <xf numFmtId="165" fontId="0" fillId="3" borderId="5" xfId="0" applyNumberFormat="1" applyFont="1" applyFill="1" applyBorder="1" applyAlignment="1">
      <alignment vertical="center"/>
    </xf>
    <xf numFmtId="3" fontId="1" fillId="0" borderId="3" xfId="0" applyNumberFormat="1" applyFont="1" applyBorder="1" applyAlignment="1">
      <alignment vertical="center"/>
    </xf>
    <xf numFmtId="3" fontId="1" fillId="2" borderId="4" xfId="0" applyNumberFormat="1" applyFont="1" applyFill="1" applyBorder="1" applyAlignment="1">
      <alignment vertical="center"/>
    </xf>
    <xf numFmtId="0" fontId="18" fillId="4" borderId="4" xfId="0" applyFont="1" applyFill="1" applyBorder="1" applyAlignment="1">
      <alignment horizontal="center" vertical="center"/>
    </xf>
    <xf numFmtId="0" fontId="18" fillId="4" borderId="4" xfId="0" applyFont="1" applyFill="1" applyBorder="1" applyAlignment="1">
      <alignment horizontal="justify" vertical="center" wrapText="1"/>
    </xf>
    <xf numFmtId="0" fontId="9" fillId="0" borderId="4" xfId="0" applyFont="1" applyBorder="1" applyAlignment="1">
      <alignment vertical="center"/>
    </xf>
    <xf numFmtId="3" fontId="18" fillId="4" borderId="4" xfId="1" applyNumberFormat="1" applyFont="1" applyFill="1" applyBorder="1" applyAlignment="1">
      <alignment horizontal="right" vertical="center"/>
    </xf>
    <xf numFmtId="0" fontId="9" fillId="0" borderId="4" xfId="0" applyFont="1" applyBorder="1" applyAlignment="1">
      <alignment vertical="center" wrapText="1"/>
    </xf>
    <xf numFmtId="0" fontId="9" fillId="0" borderId="0" xfId="0" applyFont="1" applyAlignment="1">
      <alignment vertical="center"/>
    </xf>
    <xf numFmtId="3" fontId="9" fillId="0" borderId="4" xfId="0" applyNumberFormat="1" applyFont="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165" fontId="18" fillId="4" borderId="4" xfId="1" applyNumberFormat="1" applyFont="1" applyFill="1" applyBorder="1" applyAlignment="1">
      <alignment horizontal="right" vertical="center"/>
    </xf>
    <xf numFmtId="165" fontId="6" fillId="0" borderId="4" xfId="1" applyNumberFormat="1" applyFont="1" applyBorder="1" applyAlignment="1">
      <alignment vertical="center"/>
    </xf>
    <xf numFmtId="165" fontId="9" fillId="0" borderId="4" xfId="1" applyNumberFormat="1" applyFont="1" applyBorder="1" applyAlignment="1">
      <alignment vertical="center"/>
    </xf>
    <xf numFmtId="0" fontId="19" fillId="4" borderId="4" xfId="0" applyFont="1" applyFill="1" applyBorder="1" applyAlignment="1">
      <alignment horizontal="center" vertical="center"/>
    </xf>
    <xf numFmtId="0" fontId="19" fillId="4" borderId="4" xfId="0" applyFont="1" applyFill="1" applyBorder="1" applyAlignment="1">
      <alignment horizontal="justify" vertical="center" wrapText="1"/>
    </xf>
    <xf numFmtId="3" fontId="2" fillId="0" borderId="4" xfId="0" applyNumberFormat="1" applyFont="1" applyBorder="1" applyAlignment="1">
      <alignment vertical="center"/>
    </xf>
    <xf numFmtId="3" fontId="19" fillId="4" borderId="4" xfId="1" applyNumberFormat="1" applyFont="1" applyFill="1" applyBorder="1" applyAlignment="1">
      <alignment horizontal="right" vertical="center"/>
    </xf>
    <xf numFmtId="0" fontId="2" fillId="0" borderId="4" xfId="0" applyFont="1" applyBorder="1" applyAlignment="1">
      <alignment vertical="center"/>
    </xf>
    <xf numFmtId="0" fontId="2" fillId="0" borderId="0" xfId="0" applyFont="1" applyAlignment="1">
      <alignment vertical="center"/>
    </xf>
    <xf numFmtId="3" fontId="20" fillId="0" borderId="4" xfId="0" applyNumberFormat="1" applyFont="1" applyBorder="1" applyAlignment="1">
      <alignment vertical="center"/>
    </xf>
    <xf numFmtId="165" fontId="20" fillId="0" borderId="4" xfId="1" applyNumberFormat="1" applyFont="1" applyBorder="1" applyAlignment="1">
      <alignment vertical="center"/>
    </xf>
    <xf numFmtId="0" fontId="20" fillId="0" borderId="4" xfId="0" applyFont="1" applyBorder="1" applyAlignment="1">
      <alignment vertical="center"/>
    </xf>
    <xf numFmtId="0" fontId="20" fillId="0" borderId="0" xfId="0" applyFont="1" applyAlignment="1">
      <alignment vertical="center"/>
    </xf>
    <xf numFmtId="3" fontId="21" fillId="3" borderId="4" xfId="0" applyNumberFormat="1" applyFont="1" applyFill="1" applyBorder="1"/>
    <xf numFmtId="0" fontId="16" fillId="4" borderId="4" xfId="0" applyFont="1" applyFill="1" applyBorder="1" applyAlignment="1">
      <alignment vertical="center" wrapText="1"/>
    </xf>
    <xf numFmtId="165" fontId="2" fillId="0" borderId="4" xfId="0" applyNumberFormat="1" applyFont="1" applyBorder="1" applyAlignment="1">
      <alignment vertical="center"/>
    </xf>
    <xf numFmtId="165" fontId="19" fillId="4" borderId="4" xfId="1" applyNumberFormat="1" applyFont="1" applyFill="1" applyBorder="1" applyAlignment="1">
      <alignment horizontal="right" vertical="center"/>
    </xf>
    <xf numFmtId="165" fontId="2" fillId="0" borderId="4" xfId="1" applyNumberFormat="1" applyFont="1" applyBorder="1" applyAlignment="1">
      <alignment vertical="center"/>
    </xf>
    <xf numFmtId="0" fontId="19" fillId="4" borderId="5" xfId="0" applyFont="1" applyFill="1" applyBorder="1" applyAlignment="1">
      <alignment horizontal="center" vertical="center"/>
    </xf>
    <xf numFmtId="0" fontId="16" fillId="4" borderId="5" xfId="0" applyFont="1" applyFill="1" applyBorder="1" applyAlignment="1">
      <alignment vertical="center" wrapText="1"/>
    </xf>
    <xf numFmtId="165" fontId="2" fillId="0" borderId="5" xfId="0" applyNumberFormat="1" applyFont="1" applyBorder="1" applyAlignment="1">
      <alignment vertical="center"/>
    </xf>
    <xf numFmtId="165" fontId="19" fillId="4" borderId="5" xfId="1" applyNumberFormat="1" applyFont="1" applyFill="1" applyBorder="1" applyAlignment="1">
      <alignment horizontal="right" vertical="center"/>
    </xf>
    <xf numFmtId="165" fontId="2" fillId="0" borderId="5" xfId="1" applyNumberFormat="1" applyFont="1" applyBorder="1" applyAlignment="1">
      <alignment vertical="center"/>
    </xf>
    <xf numFmtId="0" fontId="2" fillId="0" borderId="5" xfId="0" applyFont="1" applyBorder="1" applyAlignment="1">
      <alignment vertical="center"/>
    </xf>
    <xf numFmtId="0" fontId="9" fillId="3" borderId="4" xfId="0" applyFont="1" applyFill="1" applyBorder="1" applyAlignment="1">
      <alignment vertical="center" wrapText="1"/>
    </xf>
    <xf numFmtId="0" fontId="22" fillId="4" borderId="4" xfId="0" applyFont="1" applyFill="1" applyBorder="1" applyAlignment="1">
      <alignment horizontal="center" vertical="center"/>
    </xf>
    <xf numFmtId="0" fontId="22" fillId="4" borderId="4" xfId="0" applyFont="1" applyFill="1" applyBorder="1" applyAlignment="1">
      <alignment horizontal="justify" vertical="center" wrapText="1"/>
    </xf>
    <xf numFmtId="3" fontId="22" fillId="0" borderId="4" xfId="0" applyNumberFormat="1"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3" fontId="22" fillId="4" borderId="4" xfId="1" applyNumberFormat="1" applyFont="1" applyFill="1" applyBorder="1" applyAlignment="1">
      <alignment horizontal="right" vertical="center"/>
    </xf>
    <xf numFmtId="0" fontId="22" fillId="0" borderId="4" xfId="0" applyFont="1" applyBorder="1" applyAlignment="1">
      <alignment horizontal="justify" vertical="center" wrapText="1"/>
    </xf>
    <xf numFmtId="0" fontId="9" fillId="3" borderId="4" xfId="0" applyFont="1" applyFill="1" applyBorder="1" applyAlignment="1">
      <alignment vertical="center"/>
    </xf>
    <xf numFmtId="165" fontId="9" fillId="3" borderId="4" xfId="0" applyNumberFormat="1" applyFont="1" applyFill="1" applyBorder="1" applyAlignment="1">
      <alignment vertical="center"/>
    </xf>
    <xf numFmtId="0" fontId="9" fillId="3" borderId="0" xfId="0" applyFont="1" applyFill="1" applyAlignment="1">
      <alignment vertical="center"/>
    </xf>
    <xf numFmtId="0" fontId="0" fillId="3" borderId="0" xfId="0" applyFont="1" applyFill="1" applyAlignment="1">
      <alignment vertical="center"/>
    </xf>
    <xf numFmtId="0" fontId="0" fillId="3" borderId="4" xfId="0" applyFont="1" applyFill="1" applyBorder="1" applyAlignment="1">
      <alignment vertical="center"/>
    </xf>
    <xf numFmtId="0" fontId="0" fillId="3" borderId="4" xfId="0" applyFont="1" applyFill="1" applyBorder="1" applyAlignment="1">
      <alignment vertical="center" wrapText="1"/>
    </xf>
    <xf numFmtId="165" fontId="0" fillId="3" borderId="4" xfId="0" applyNumberFormat="1" applyFont="1" applyFill="1" applyBorder="1" applyAlignment="1">
      <alignment vertical="center" wrapText="1"/>
    </xf>
    <xf numFmtId="0" fontId="0" fillId="3" borderId="5" xfId="0" applyFont="1" applyFill="1" applyBorder="1" applyAlignment="1">
      <alignment vertical="center"/>
    </xf>
    <xf numFmtId="165" fontId="0" fillId="3" borderId="4" xfId="1" applyNumberFormat="1" applyFont="1" applyFill="1" applyBorder="1" applyAlignment="1">
      <alignment vertical="center"/>
    </xf>
    <xf numFmtId="0" fontId="9" fillId="3" borderId="4" xfId="0" applyFont="1" applyFill="1" applyBorder="1" applyAlignment="1">
      <alignment horizontal="center" vertical="center"/>
    </xf>
    <xf numFmtId="0" fontId="9" fillId="3" borderId="4" xfId="0" applyFont="1" applyFill="1" applyBorder="1" applyAlignment="1">
      <alignment horizontal="justify" vertical="center" wrapText="1"/>
    </xf>
    <xf numFmtId="165" fontId="24" fillId="3" borderId="4" xfId="0" applyNumberFormat="1" applyFont="1" applyFill="1" applyBorder="1" applyAlignment="1">
      <alignment vertical="center"/>
    </xf>
    <xf numFmtId="0" fontId="23" fillId="3" borderId="4" xfId="0" applyFont="1" applyFill="1" applyBorder="1" applyAlignment="1">
      <alignment horizontal="center" vertical="center"/>
    </xf>
    <xf numFmtId="0" fontId="23" fillId="3" borderId="4" xfId="0" applyFont="1" applyFill="1" applyBorder="1" applyAlignment="1">
      <alignment horizontal="justify" vertical="center" wrapText="1"/>
    </xf>
    <xf numFmtId="165" fontId="23" fillId="3" borderId="4" xfId="1" applyNumberFormat="1" applyFont="1" applyFill="1" applyBorder="1" applyAlignment="1">
      <alignment vertical="center"/>
    </xf>
    <xf numFmtId="166" fontId="9" fillId="3" borderId="4" xfId="1" applyNumberFormat="1" applyFont="1" applyFill="1" applyBorder="1" applyAlignment="1">
      <alignment horizontal="center" vertical="center"/>
    </xf>
    <xf numFmtId="0" fontId="2" fillId="3" borderId="4" xfId="0" applyFont="1" applyFill="1" applyBorder="1" applyAlignment="1">
      <alignment horizontal="center" vertical="center"/>
    </xf>
    <xf numFmtId="166" fontId="9" fillId="3" borderId="4" xfId="1" applyNumberFormat="1" applyFont="1" applyFill="1" applyBorder="1" applyAlignment="1">
      <alignment vertical="center" wrapText="1"/>
    </xf>
    <xf numFmtId="0" fontId="23" fillId="3" borderId="4" xfId="0" applyFont="1" applyFill="1" applyBorder="1" applyAlignment="1">
      <alignment vertical="center" wrapText="1"/>
    </xf>
    <xf numFmtId="0" fontId="9" fillId="3" borderId="4" xfId="0" quotePrefix="1" applyFont="1" applyFill="1" applyBorder="1" applyAlignment="1">
      <alignment horizontal="center" vertical="center"/>
    </xf>
    <xf numFmtId="165" fontId="25" fillId="3" borderId="4" xfId="0" applyNumberFormat="1" applyFont="1" applyFill="1" applyBorder="1" applyAlignment="1">
      <alignment vertical="center"/>
    </xf>
    <xf numFmtId="0" fontId="2" fillId="3" borderId="4" xfId="0" applyFont="1" applyFill="1" applyBorder="1" applyAlignment="1">
      <alignment horizontal="justify" vertical="center" wrapText="1"/>
    </xf>
    <xf numFmtId="0" fontId="9" fillId="3" borderId="5" xfId="0" quotePrefix="1" applyFont="1" applyFill="1" applyBorder="1" applyAlignment="1">
      <alignment horizontal="center" vertical="center"/>
    </xf>
    <xf numFmtId="0" fontId="9" fillId="3" borderId="5" xfId="0" applyFont="1" applyFill="1" applyBorder="1" applyAlignment="1">
      <alignment vertical="center" wrapText="1"/>
    </xf>
    <xf numFmtId="0" fontId="26" fillId="3" borderId="10" xfId="0" applyFont="1" applyFill="1" applyBorder="1" applyAlignment="1">
      <alignment horizontal="center" vertical="center" wrapText="1"/>
    </xf>
    <xf numFmtId="0" fontId="26" fillId="3" borderId="0" xfId="0" applyFont="1" applyFill="1" applyAlignment="1">
      <alignment vertical="center"/>
    </xf>
    <xf numFmtId="0" fontId="10" fillId="3" borderId="4"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7" fillId="3" borderId="0" xfId="0" applyFont="1" applyFill="1" applyAlignment="1">
      <alignment vertical="center"/>
    </xf>
    <xf numFmtId="0" fontId="2" fillId="3" borderId="0" xfId="0" applyFont="1" applyFill="1" applyAlignment="1">
      <alignment horizontal="center" vertical="center"/>
    </xf>
    <xf numFmtId="0" fontId="1" fillId="3" borderId="4" xfId="0" applyFont="1" applyFill="1" applyBorder="1" applyAlignment="1">
      <alignment horizontal="center" vertical="center"/>
    </xf>
    <xf numFmtId="165" fontId="1" fillId="3" borderId="4" xfId="0" applyNumberFormat="1" applyFont="1" applyFill="1" applyBorder="1" applyAlignment="1">
      <alignment vertical="center"/>
    </xf>
    <xf numFmtId="0" fontId="1" fillId="3" borderId="4" xfId="0" applyFont="1" applyFill="1" applyBorder="1" applyAlignment="1">
      <alignment horizontal="justify" vertical="center" wrapText="1"/>
    </xf>
    <xf numFmtId="165" fontId="1" fillId="3" borderId="4" xfId="1" applyNumberFormat="1" applyFont="1" applyFill="1" applyBorder="1" applyAlignment="1">
      <alignment vertical="center"/>
    </xf>
    <xf numFmtId="0" fontId="26" fillId="0" borderId="10" xfId="0" applyFont="1" applyBorder="1" applyAlignment="1">
      <alignment horizontal="center" vertical="center" wrapText="1"/>
    </xf>
    <xf numFmtId="0" fontId="26" fillId="0" borderId="0" xfId="0" applyFont="1" applyAlignment="1">
      <alignment vertical="center"/>
    </xf>
    <xf numFmtId="165" fontId="0" fillId="3" borderId="0" xfId="0" applyNumberFormat="1" applyFont="1" applyFill="1" applyAlignment="1">
      <alignment vertical="center"/>
    </xf>
    <xf numFmtId="165" fontId="3" fillId="3" borderId="0" xfId="0" applyNumberFormat="1" applyFont="1" applyFill="1" applyAlignment="1">
      <alignment vertical="center"/>
    </xf>
    <xf numFmtId="0" fontId="27" fillId="3" borderId="1" xfId="0" applyFont="1" applyFill="1" applyBorder="1" applyAlignment="1">
      <alignment horizontal="center" vertical="center"/>
    </xf>
    <xf numFmtId="0" fontId="27" fillId="3" borderId="1" xfId="0" applyFont="1" applyFill="1" applyBorder="1" applyAlignment="1">
      <alignment horizontal="center" vertical="center" wrapText="1"/>
    </xf>
    <xf numFmtId="0" fontId="27" fillId="3" borderId="0" xfId="0" applyFont="1" applyFill="1" applyAlignment="1">
      <alignment vertical="center"/>
    </xf>
    <xf numFmtId="0" fontId="12" fillId="3" borderId="4" xfId="0" applyFont="1" applyFill="1" applyBorder="1" applyAlignment="1">
      <alignment horizontal="center" vertical="center"/>
    </xf>
    <xf numFmtId="0" fontId="12" fillId="3" borderId="4" xfId="0" applyFont="1" applyFill="1" applyBorder="1" applyAlignment="1">
      <alignment horizontal="justify" vertical="center" wrapText="1"/>
    </xf>
    <xf numFmtId="0" fontId="14" fillId="3" borderId="4" xfId="0" applyFont="1" applyFill="1" applyBorder="1" applyAlignment="1">
      <alignment horizontal="center" vertical="center"/>
    </xf>
    <xf numFmtId="0" fontId="14" fillId="3" borderId="4" xfId="0" applyFont="1" applyFill="1" applyBorder="1" applyAlignment="1">
      <alignment horizontal="justify" vertical="center" wrapText="1"/>
    </xf>
    <xf numFmtId="0" fontId="12" fillId="3" borderId="4" xfId="0" applyFont="1" applyFill="1" applyBorder="1" applyAlignment="1">
      <alignment vertical="center" wrapText="1"/>
    </xf>
    <xf numFmtId="0" fontId="0" fillId="3" borderId="4" xfId="0" applyFill="1" applyBorder="1" applyAlignment="1">
      <alignment horizontal="center" vertical="center" wrapText="1"/>
    </xf>
    <xf numFmtId="165" fontId="15" fillId="3" borderId="4" xfId="0" applyNumberFormat="1" applyFont="1" applyFill="1" applyBorder="1" applyAlignment="1">
      <alignment vertical="center"/>
    </xf>
    <xf numFmtId="165" fontId="9" fillId="3" borderId="4" xfId="1" applyNumberFormat="1" applyFont="1" applyFill="1" applyBorder="1" applyAlignment="1">
      <alignment vertical="center"/>
    </xf>
    <xf numFmtId="164" fontId="0" fillId="3" borderId="0" xfId="0" applyNumberFormat="1" applyFont="1" applyFill="1" applyAlignment="1">
      <alignment vertical="center"/>
    </xf>
    <xf numFmtId="0" fontId="8" fillId="3" borderId="1" xfId="0" applyFont="1" applyFill="1" applyBorder="1" applyAlignment="1">
      <alignment horizontal="center" vertical="center" wrapText="1"/>
    </xf>
    <xf numFmtId="43" fontId="23" fillId="3" borderId="4" xfId="1" applyFont="1" applyFill="1" applyBorder="1" applyAlignment="1">
      <alignment vertical="center"/>
    </xf>
    <xf numFmtId="0" fontId="9" fillId="3" borderId="4" xfId="0" applyFont="1" applyFill="1" applyBorder="1" applyAlignment="1">
      <alignment horizontal="left" vertical="center" wrapText="1"/>
    </xf>
    <xf numFmtId="43" fontId="9" fillId="3" borderId="4" xfId="1" applyFont="1" applyFill="1" applyBorder="1" applyAlignment="1">
      <alignment vertical="center"/>
    </xf>
    <xf numFmtId="0" fontId="9" fillId="3" borderId="4" xfId="2" applyFont="1" applyFill="1" applyBorder="1" applyAlignment="1">
      <alignment vertical="center" wrapText="1"/>
    </xf>
    <xf numFmtId="165" fontId="2" fillId="3" borderId="4" xfId="1" applyNumberFormat="1" applyFont="1" applyFill="1" applyBorder="1" applyAlignment="1">
      <alignment horizontal="center" vertical="center"/>
    </xf>
    <xf numFmtId="165" fontId="9" fillId="3" borderId="4" xfId="1" applyNumberFormat="1" applyFont="1" applyFill="1" applyBorder="1" applyAlignment="1">
      <alignment vertical="center" wrapText="1"/>
    </xf>
    <xf numFmtId="0" fontId="9" fillId="3" borderId="4" xfId="0" applyFont="1" applyFill="1" applyBorder="1"/>
    <xf numFmtId="3" fontId="9" fillId="3" borderId="4" xfId="0" applyNumberFormat="1" applyFont="1" applyFill="1" applyBorder="1" applyAlignment="1">
      <alignment horizontal="left" vertical="center" wrapText="1"/>
    </xf>
    <xf numFmtId="165" fontId="9" fillId="3" borderId="4" xfId="1" applyNumberFormat="1"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wrapText="1"/>
    </xf>
    <xf numFmtId="165" fontId="9" fillId="3" borderId="5" xfId="1" applyNumberFormat="1" applyFont="1" applyFill="1" applyBorder="1" applyAlignment="1">
      <alignment vertical="center"/>
    </xf>
    <xf numFmtId="165" fontId="9" fillId="3" borderId="4" xfId="0" applyNumberFormat="1" applyFont="1" applyFill="1" applyBorder="1"/>
    <xf numFmtId="165" fontId="9" fillId="3" borderId="5" xfId="0" applyNumberFormat="1" applyFont="1" applyFill="1" applyBorder="1"/>
    <xf numFmtId="0" fontId="9" fillId="3" borderId="5" xfId="0" applyFont="1" applyFill="1" applyBorder="1" applyAlignment="1">
      <alignment vertical="center"/>
    </xf>
    <xf numFmtId="0" fontId="9" fillId="3" borderId="4" xfId="0" applyFont="1" applyFill="1" applyBorder="1" applyAlignment="1">
      <alignment vertical="center" wrapText="1"/>
    </xf>
    <xf numFmtId="165" fontId="14" fillId="3" borderId="4" xfId="1" applyNumberFormat="1" applyFont="1" applyFill="1" applyBorder="1" applyAlignment="1">
      <alignment vertical="center"/>
    </xf>
    <xf numFmtId="0" fontId="15" fillId="5" borderId="4" xfId="0" applyFont="1" applyFill="1" applyBorder="1" applyAlignment="1">
      <alignment vertical="center"/>
    </xf>
    <xf numFmtId="0" fontId="28" fillId="3" borderId="0" xfId="0" applyFont="1" applyFill="1" applyAlignment="1">
      <alignment vertical="center"/>
    </xf>
    <xf numFmtId="0" fontId="12"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30" fillId="3" borderId="0" xfId="0" applyFont="1" applyFill="1" applyAlignment="1">
      <alignment vertical="center"/>
    </xf>
    <xf numFmtId="3" fontId="12" fillId="3" borderId="3" xfId="0" applyNumberFormat="1" applyFont="1" applyFill="1" applyBorder="1" applyAlignment="1">
      <alignment vertical="center"/>
    </xf>
    <xf numFmtId="0" fontId="12" fillId="3" borderId="3" xfId="0" applyFont="1" applyFill="1" applyBorder="1" applyAlignment="1">
      <alignment vertical="center"/>
    </xf>
    <xf numFmtId="0" fontId="12" fillId="3" borderId="0" xfId="0" applyFont="1" applyFill="1" applyAlignment="1">
      <alignment vertical="center"/>
    </xf>
    <xf numFmtId="3" fontId="12" fillId="3" borderId="4" xfId="0" applyNumberFormat="1" applyFont="1" applyFill="1" applyBorder="1" applyAlignment="1">
      <alignment vertical="center"/>
    </xf>
    <xf numFmtId="0" fontId="12" fillId="3" borderId="4" xfId="0" applyFont="1" applyFill="1" applyBorder="1" applyAlignment="1">
      <alignment vertical="center"/>
    </xf>
    <xf numFmtId="0" fontId="15" fillId="3" borderId="4" xfId="0" applyFont="1" applyFill="1" applyBorder="1" applyAlignment="1">
      <alignment vertical="center"/>
    </xf>
    <xf numFmtId="3" fontId="15" fillId="3" borderId="4" xfId="1" applyNumberFormat="1" applyFont="1" applyFill="1" applyBorder="1" applyAlignment="1">
      <alignment horizontal="right" vertical="center"/>
    </xf>
    <xf numFmtId="3" fontId="28" fillId="3" borderId="4" xfId="0" applyNumberFormat="1" applyFont="1" applyFill="1" applyBorder="1" applyAlignment="1">
      <alignment vertical="center"/>
    </xf>
    <xf numFmtId="0" fontId="28" fillId="3" borderId="4" xfId="0" applyFont="1" applyFill="1" applyBorder="1" applyAlignment="1">
      <alignment vertical="center"/>
    </xf>
    <xf numFmtId="3" fontId="15" fillId="3" borderId="4" xfId="0" applyNumberFormat="1" applyFont="1" applyFill="1" applyBorder="1" applyAlignment="1">
      <alignment vertical="center"/>
    </xf>
    <xf numFmtId="165" fontId="15" fillId="3" borderId="4" xfId="1" applyNumberFormat="1" applyFont="1" applyFill="1" applyBorder="1" applyAlignment="1">
      <alignment horizontal="right" vertical="center"/>
    </xf>
    <xf numFmtId="165" fontId="28" fillId="3" borderId="4" xfId="1" applyNumberFormat="1" applyFont="1" applyFill="1" applyBorder="1" applyAlignment="1">
      <alignment vertical="center"/>
    </xf>
    <xf numFmtId="165" fontId="15" fillId="3" borderId="4" xfId="1" applyNumberFormat="1" applyFont="1" applyFill="1" applyBorder="1" applyAlignment="1">
      <alignment vertical="center"/>
    </xf>
    <xf numFmtId="3" fontId="16" fillId="3" borderId="4" xfId="0" applyNumberFormat="1" applyFont="1" applyFill="1" applyBorder="1" applyAlignment="1">
      <alignment vertical="center"/>
    </xf>
    <xf numFmtId="3" fontId="16" fillId="3" borderId="4" xfId="1" applyNumberFormat="1" applyFont="1" applyFill="1" applyBorder="1" applyAlignment="1">
      <alignment horizontal="right" vertical="center"/>
    </xf>
    <xf numFmtId="0" fontId="16" fillId="3" borderId="4" xfId="0" applyFont="1" applyFill="1" applyBorder="1" applyAlignment="1">
      <alignment vertical="center"/>
    </xf>
    <xf numFmtId="3" fontId="31" fillId="3" borderId="4" xfId="0" applyNumberFormat="1" applyFont="1" applyFill="1" applyBorder="1" applyAlignment="1">
      <alignment vertical="center"/>
    </xf>
    <xf numFmtId="165" fontId="32" fillId="3" borderId="4" xfId="1" applyNumberFormat="1" applyFont="1" applyFill="1" applyBorder="1"/>
    <xf numFmtId="165" fontId="31" fillId="3" borderId="4" xfId="1" applyNumberFormat="1" applyFont="1" applyFill="1" applyBorder="1" applyAlignment="1">
      <alignment vertical="center"/>
    </xf>
    <xf numFmtId="3" fontId="32" fillId="3" borderId="4" xfId="0" applyNumberFormat="1" applyFont="1" applyFill="1" applyBorder="1"/>
    <xf numFmtId="165" fontId="16" fillId="3" borderId="4" xfId="0" applyNumberFormat="1" applyFont="1" applyFill="1" applyBorder="1" applyAlignment="1">
      <alignment vertical="center"/>
    </xf>
    <xf numFmtId="165" fontId="16" fillId="3" borderId="4" xfId="1" applyNumberFormat="1" applyFont="1" applyFill="1" applyBorder="1" applyAlignment="1">
      <alignment horizontal="right" vertical="center"/>
    </xf>
    <xf numFmtId="165" fontId="16" fillId="3" borderId="4" xfId="1" applyNumberFormat="1" applyFont="1" applyFill="1" applyBorder="1" applyAlignment="1">
      <alignment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wrapText="1"/>
    </xf>
    <xf numFmtId="0" fontId="12" fillId="3" borderId="5" xfId="0" applyFont="1" applyFill="1" applyBorder="1" applyAlignment="1">
      <alignment vertical="center"/>
    </xf>
    <xf numFmtId="165" fontId="12" fillId="3" borderId="5" xfId="0" applyNumberFormat="1" applyFont="1" applyFill="1" applyBorder="1" applyAlignment="1">
      <alignment vertical="center"/>
    </xf>
    <xf numFmtId="165" fontId="12" fillId="3" borderId="6" xfId="0" applyNumberFormat="1" applyFont="1" applyFill="1" applyBorder="1" applyAlignment="1">
      <alignment vertical="center"/>
    </xf>
    <xf numFmtId="0" fontId="12" fillId="3" borderId="12" xfId="0" applyFont="1" applyFill="1" applyBorder="1" applyAlignment="1">
      <alignment vertical="center"/>
    </xf>
    <xf numFmtId="0" fontId="12" fillId="3" borderId="3" xfId="0" applyFont="1" applyFill="1" applyBorder="1" applyAlignment="1">
      <alignment horizontal="center" vertical="center"/>
    </xf>
    <xf numFmtId="0" fontId="12" fillId="3" borderId="3" xfId="0" applyFont="1" applyFill="1" applyBorder="1" applyAlignment="1">
      <alignment vertical="center" wrapText="1"/>
    </xf>
    <xf numFmtId="165" fontId="12" fillId="3" borderId="3" xfId="0" applyNumberFormat="1" applyFont="1" applyFill="1" applyBorder="1" applyAlignment="1">
      <alignment vertical="center"/>
    </xf>
    <xf numFmtId="0" fontId="28" fillId="3" borderId="3" xfId="0" applyFont="1" applyFill="1" applyBorder="1" applyAlignment="1">
      <alignment vertical="center"/>
    </xf>
    <xf numFmtId="165" fontId="28" fillId="3" borderId="4" xfId="0" applyNumberFormat="1" applyFont="1" applyFill="1" applyBorder="1" applyAlignment="1">
      <alignment vertical="center"/>
    </xf>
    <xf numFmtId="164" fontId="28" fillId="3" borderId="4" xfId="0" applyNumberFormat="1" applyFont="1" applyFill="1" applyBorder="1" applyAlignment="1">
      <alignment vertical="center"/>
    </xf>
    <xf numFmtId="165" fontId="33" fillId="3" borderId="4" xfId="0" applyNumberFormat="1" applyFont="1" applyFill="1" applyBorder="1" applyAlignment="1">
      <alignment vertical="center"/>
    </xf>
    <xf numFmtId="0" fontId="28" fillId="3" borderId="4" xfId="0" applyFont="1" applyFill="1" applyBorder="1" applyAlignment="1">
      <alignment horizontal="center" vertical="center" wrapText="1"/>
    </xf>
    <xf numFmtId="165" fontId="12" fillId="3" borderId="4" xfId="0" applyNumberFormat="1" applyFont="1" applyFill="1" applyBorder="1" applyAlignment="1">
      <alignment vertical="center"/>
    </xf>
    <xf numFmtId="0" fontId="15" fillId="3" borderId="0" xfId="0" applyFont="1" applyFill="1" applyAlignment="1">
      <alignment vertical="center"/>
    </xf>
    <xf numFmtId="165" fontId="34" fillId="3" borderId="4" xfId="0" applyNumberFormat="1" applyFont="1" applyFill="1" applyBorder="1" applyAlignment="1">
      <alignment vertical="center"/>
    </xf>
    <xf numFmtId="0" fontId="12" fillId="3" borderId="5" xfId="0" applyFont="1" applyFill="1" applyBorder="1" applyAlignment="1">
      <alignment horizontal="left" vertical="center" wrapText="1"/>
    </xf>
    <xf numFmtId="0" fontId="9" fillId="5" borderId="4" xfId="0" applyFont="1" applyFill="1" applyBorder="1" applyAlignment="1">
      <alignment horizontal="center" vertical="center"/>
    </xf>
    <xf numFmtId="0" fontId="9" fillId="5" borderId="4" xfId="0" applyFont="1" applyFill="1" applyBorder="1" applyAlignment="1">
      <alignment vertical="center" wrapText="1"/>
    </xf>
    <xf numFmtId="165" fontId="9" fillId="5" borderId="4" xfId="0" applyNumberFormat="1" applyFont="1" applyFill="1" applyBorder="1"/>
    <xf numFmtId="164" fontId="9" fillId="5" borderId="4" xfId="0" applyNumberFormat="1" applyFont="1" applyFill="1" applyBorder="1" applyAlignment="1">
      <alignment vertical="center"/>
    </xf>
    <xf numFmtId="0" fontId="1" fillId="5" borderId="4" xfId="0" applyFont="1" applyFill="1" applyBorder="1" applyAlignment="1">
      <alignment vertical="center"/>
    </xf>
    <xf numFmtId="0" fontId="1" fillId="5" borderId="0" xfId="0" applyFont="1" applyFill="1" applyAlignment="1">
      <alignment vertical="center"/>
    </xf>
    <xf numFmtId="0" fontId="9" fillId="5" borderId="4" xfId="0" applyFont="1" applyFill="1" applyBorder="1" applyAlignment="1">
      <alignment horizontal="left" vertical="center" wrapText="1"/>
    </xf>
    <xf numFmtId="165" fontId="9" fillId="5" borderId="4" xfId="1" applyNumberFormat="1" applyFont="1" applyFill="1" applyBorder="1" applyAlignment="1">
      <alignment vertical="center"/>
    </xf>
    <xf numFmtId="165" fontId="9" fillId="5" borderId="4" xfId="0" applyNumberFormat="1" applyFont="1" applyFill="1" applyBorder="1" applyAlignment="1">
      <alignment vertical="center"/>
    </xf>
    <xf numFmtId="0" fontId="9" fillId="5" borderId="4" xfId="0" applyFont="1" applyFill="1" applyBorder="1" applyAlignment="1">
      <alignment vertical="center"/>
    </xf>
    <xf numFmtId="0" fontId="9" fillId="5" borderId="0" xfId="0" applyFont="1" applyFill="1" applyAlignment="1">
      <alignment vertical="center"/>
    </xf>
    <xf numFmtId="164" fontId="1" fillId="3" borderId="0" xfId="0" applyNumberFormat="1" applyFont="1" applyFill="1" applyAlignment="1">
      <alignment vertical="center"/>
    </xf>
    <xf numFmtId="0" fontId="2" fillId="3" borderId="0" xfId="0" applyFont="1" applyFill="1" applyAlignment="1">
      <alignment horizontal="center" vertical="center"/>
    </xf>
    <xf numFmtId="0" fontId="1"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165" fontId="28" fillId="3" borderId="0" xfId="0" applyNumberFormat="1" applyFont="1" applyFill="1" applyAlignment="1">
      <alignment vertical="center"/>
    </xf>
    <xf numFmtId="3" fontId="1" fillId="3" borderId="4" xfId="0" applyNumberFormat="1" applyFont="1" applyFill="1" applyBorder="1" applyAlignment="1">
      <alignment vertical="center"/>
    </xf>
    <xf numFmtId="3" fontId="9" fillId="3" borderId="4" xfId="0" applyNumberFormat="1" applyFont="1" applyFill="1" applyBorder="1" applyAlignment="1">
      <alignment vertical="center"/>
    </xf>
    <xf numFmtId="3" fontId="0" fillId="3" borderId="4" xfId="0" applyNumberFormat="1" applyFont="1" applyFill="1" applyBorder="1" applyAlignment="1">
      <alignment vertical="center"/>
    </xf>
    <xf numFmtId="0" fontId="5" fillId="3" borderId="0" xfId="0" applyFont="1" applyFill="1" applyAlignment="1">
      <alignment vertical="center"/>
    </xf>
    <xf numFmtId="37" fontId="5" fillId="3" borderId="0" xfId="0" applyNumberFormat="1" applyFont="1" applyFill="1" applyAlignment="1">
      <alignment vertical="center"/>
    </xf>
    <xf numFmtId="37" fontId="35" fillId="3" borderId="0" xfId="0" applyNumberFormat="1" applyFont="1" applyFill="1" applyAlignment="1">
      <alignment horizontal="center" vertical="center"/>
    </xf>
    <xf numFmtId="0" fontId="35" fillId="3" borderId="0" xfId="0" applyFont="1" applyFill="1" applyAlignment="1">
      <alignment horizontal="center" vertical="center"/>
    </xf>
    <xf numFmtId="0" fontId="5" fillId="3" borderId="0" xfId="0" applyFont="1" applyFill="1" applyAlignment="1">
      <alignment vertical="center" wrapText="1"/>
    </xf>
    <xf numFmtId="0" fontId="2" fillId="3" borderId="0" xfId="0" applyFont="1" applyFill="1" applyAlignment="1">
      <alignment vertical="center"/>
    </xf>
    <xf numFmtId="0" fontId="9" fillId="3" borderId="0" xfId="0" applyFont="1" applyFill="1" applyAlignment="1">
      <alignment horizontal="center" vertical="center"/>
    </xf>
    <xf numFmtId="0" fontId="5" fillId="3" borderId="1" xfId="0" applyFont="1" applyFill="1" applyBorder="1" applyAlignment="1">
      <alignment horizontal="center" vertical="center"/>
    </xf>
    <xf numFmtId="37" fontId="5" fillId="3" borderId="1" xfId="0" applyNumberFormat="1" applyFont="1" applyFill="1" applyBorder="1" applyAlignment="1">
      <alignment horizontal="center" vertical="center" wrapText="1"/>
    </xf>
    <xf numFmtId="165" fontId="37" fillId="3" borderId="0" xfId="1" applyNumberFormat="1" applyFont="1" applyFill="1" applyBorder="1" applyAlignment="1">
      <alignment horizontal="center" vertical="center"/>
    </xf>
    <xf numFmtId="165" fontId="38" fillId="3" borderId="0" xfId="1" applyNumberFormat="1" applyFont="1" applyFill="1" applyBorder="1" applyAlignment="1">
      <alignment horizontal="center" vertical="center" wrapText="1"/>
    </xf>
    <xf numFmtId="165" fontId="38" fillId="3" borderId="0" xfId="1" applyNumberFormat="1" applyFont="1" applyFill="1" applyBorder="1" applyAlignment="1">
      <alignment horizontal="center" vertical="center"/>
    </xf>
    <xf numFmtId="0" fontId="4" fillId="3" borderId="0" xfId="0" applyFont="1" applyFill="1" applyAlignment="1">
      <alignment horizontal="center" vertical="center" wrapText="1"/>
    </xf>
    <xf numFmtId="0" fontId="5" fillId="3" borderId="1" xfId="0" applyFont="1" applyFill="1" applyBorder="1" applyAlignment="1">
      <alignment vertical="center"/>
    </xf>
    <xf numFmtId="39" fontId="5"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40" fillId="3" borderId="1" xfId="0" applyFont="1" applyFill="1" applyBorder="1" applyAlignment="1">
      <alignment horizontal="center" vertical="center"/>
    </xf>
    <xf numFmtId="39" fontId="39" fillId="3" borderId="1" xfId="0" applyNumberFormat="1" applyFont="1" applyFill="1" applyBorder="1" applyAlignment="1">
      <alignment horizontal="center" vertical="center"/>
    </xf>
    <xf numFmtId="37" fontId="41" fillId="3" borderId="0" xfId="0" applyNumberFormat="1" applyFont="1" applyFill="1" applyAlignment="1">
      <alignment horizontal="center" vertical="center"/>
    </xf>
    <xf numFmtId="0" fontId="41" fillId="3" borderId="0" xfId="0" applyFont="1" applyFill="1" applyAlignment="1">
      <alignment horizontal="center" vertical="center"/>
    </xf>
    <xf numFmtId="0" fontId="40" fillId="3" borderId="1" xfId="0" quotePrefix="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Border="1" applyAlignment="1">
      <alignment horizontal="left" vertical="center" wrapText="1"/>
    </xf>
    <xf numFmtId="39" fontId="42" fillId="0" borderId="1" xfId="0" applyNumberFormat="1" applyFont="1" applyBorder="1" applyAlignment="1">
      <alignment horizontal="center" vertical="center" wrapText="1"/>
    </xf>
    <xf numFmtId="39" fontId="40" fillId="0" borderId="1" xfId="0" applyNumberFormat="1" applyFont="1" applyBorder="1" applyAlignment="1">
      <alignment horizontal="center" vertical="center"/>
    </xf>
    <xf numFmtId="3" fontId="41" fillId="3" borderId="0" xfId="0" applyNumberFormat="1" applyFont="1" applyFill="1" applyAlignment="1">
      <alignment horizontal="center" vertical="center"/>
    </xf>
    <xf numFmtId="0" fontId="15" fillId="0" borderId="1" xfId="0" applyFont="1" applyBorder="1" applyAlignment="1">
      <alignment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left" vertical="center" wrapText="1"/>
    </xf>
    <xf numFmtId="37" fontId="42" fillId="0" borderId="1" xfId="0" applyNumberFormat="1" applyFont="1" applyBorder="1" applyAlignment="1">
      <alignment horizontal="center" vertical="center" wrapText="1"/>
    </xf>
    <xf numFmtId="37" fontId="40" fillId="0" borderId="1" xfId="0" applyNumberFormat="1" applyFont="1" applyBorder="1" applyAlignment="1">
      <alignment horizontal="center" vertical="center"/>
    </xf>
    <xf numFmtId="37" fontId="42" fillId="0" borderId="1" xfId="0" applyNumberFormat="1" applyFont="1" applyBorder="1" applyAlignment="1">
      <alignment horizontal="center" vertical="center"/>
    </xf>
    <xf numFmtId="37" fontId="42" fillId="0" borderId="1" xfId="0" applyNumberFormat="1" applyFont="1" applyFill="1" applyBorder="1" applyAlignment="1">
      <alignment horizontal="center" vertical="center"/>
    </xf>
    <xf numFmtId="0" fontId="15" fillId="0" borderId="1" xfId="3" applyFont="1" applyBorder="1" applyAlignment="1">
      <alignment horizontal="left" vertical="center" wrapText="1"/>
    </xf>
    <xf numFmtId="0" fontId="15" fillId="0" borderId="1" xfId="3" applyFont="1" applyBorder="1" applyAlignment="1">
      <alignment vertical="center" wrapText="1"/>
    </xf>
    <xf numFmtId="37" fontId="40" fillId="0" borderId="1" xfId="0" applyNumberFormat="1" applyFont="1" applyFill="1" applyBorder="1" applyAlignment="1">
      <alignment horizontal="center" vertical="center"/>
    </xf>
    <xf numFmtId="0" fontId="39" fillId="3" borderId="1" xfId="0" quotePrefix="1" applyFont="1" applyFill="1" applyBorder="1" applyAlignment="1">
      <alignment horizontal="center" vertical="center"/>
    </xf>
    <xf numFmtId="0" fontId="12" fillId="0" borderId="1" xfId="0" applyFont="1" applyFill="1" applyBorder="1" applyAlignment="1">
      <alignment horizontal="left" vertical="center" wrapText="1"/>
    </xf>
    <xf numFmtId="0" fontId="9" fillId="0" borderId="1" xfId="0" applyFont="1" applyBorder="1" applyAlignment="1">
      <alignment vertical="center" wrapText="1"/>
    </xf>
    <xf numFmtId="4" fontId="44" fillId="0" borderId="1" xfId="0" applyNumberFormat="1" applyFont="1" applyBorder="1" applyAlignment="1">
      <alignment horizontal="center" vertical="center" wrapText="1"/>
    </xf>
    <xf numFmtId="4" fontId="39" fillId="0" borderId="1" xfId="0" applyNumberFormat="1" applyFont="1" applyBorder="1" applyAlignment="1">
      <alignment horizontal="center" vertical="center"/>
    </xf>
    <xf numFmtId="0" fontId="9" fillId="3" borderId="1" xfId="0" quotePrefix="1" applyFont="1" applyFill="1" applyBorder="1" applyAlignment="1">
      <alignment horizontal="center" vertical="center"/>
    </xf>
    <xf numFmtId="0" fontId="9" fillId="0" borderId="1" xfId="0" applyFont="1" applyFill="1" applyBorder="1" applyAlignment="1">
      <alignment horizontal="left" vertical="center" wrapText="1"/>
    </xf>
    <xf numFmtId="4" fontId="15" fillId="0" borderId="1" xfId="0" applyNumberFormat="1" applyFont="1" applyBorder="1" applyAlignment="1">
      <alignment vertical="center" wrapText="1"/>
    </xf>
    <xf numFmtId="4" fontId="9" fillId="0" borderId="1" xfId="0" applyNumberFormat="1" applyFont="1" applyFill="1" applyBorder="1" applyAlignment="1">
      <alignment vertical="center"/>
    </xf>
    <xf numFmtId="0" fontId="9" fillId="0" borderId="1" xfId="0" applyFont="1" applyBorder="1" applyAlignment="1">
      <alignment horizontal="left" vertical="center" wrapText="1"/>
    </xf>
    <xf numFmtId="4" fontId="9" fillId="0" borderId="1" xfId="0" applyNumberFormat="1" applyFont="1" applyBorder="1" applyAlignment="1">
      <alignment vertical="center"/>
    </xf>
    <xf numFmtId="0" fontId="9" fillId="0" borderId="1" xfId="0" applyFont="1" applyBorder="1" applyAlignment="1">
      <alignment vertical="center"/>
    </xf>
    <xf numFmtId="4" fontId="15" fillId="0" borderId="1" xfId="0" applyNumberFormat="1" applyFont="1" applyBorder="1" applyAlignment="1">
      <alignment vertical="center"/>
    </xf>
    <xf numFmtId="0" fontId="44" fillId="0" borderId="1" xfId="0" applyFont="1" applyBorder="1" applyAlignment="1">
      <alignment horizontal="left" vertical="center" wrapText="1"/>
    </xf>
    <xf numFmtId="0" fontId="42" fillId="0" borderId="1" xfId="0" applyFont="1" applyBorder="1" applyAlignment="1">
      <alignment horizontal="left" vertical="center" wrapText="1"/>
    </xf>
    <xf numFmtId="37" fontId="39" fillId="0" borderId="1" xfId="0" applyNumberFormat="1" applyFont="1" applyBorder="1" applyAlignment="1">
      <alignment horizontal="center" vertical="center" wrapText="1"/>
    </xf>
    <xf numFmtId="37" fontId="40" fillId="0" borderId="1" xfId="0" applyNumberFormat="1" applyFont="1" applyBorder="1" applyAlignment="1">
      <alignment horizontal="center" vertical="center" wrapText="1"/>
    </xf>
    <xf numFmtId="2" fontId="45" fillId="6" borderId="0" xfId="0" applyNumberFormat="1" applyFont="1" applyFill="1" applyBorder="1" applyAlignment="1">
      <alignment horizontal="center" vertical="center" wrapText="1"/>
    </xf>
    <xf numFmtId="0" fontId="41" fillId="3" borderId="0" xfId="0" applyFont="1" applyFill="1" applyBorder="1" applyAlignment="1">
      <alignment horizontal="center" vertical="center"/>
    </xf>
    <xf numFmtId="37" fontId="39" fillId="3" borderId="1" xfId="0" applyNumberFormat="1" applyFont="1" applyFill="1" applyBorder="1" applyAlignment="1">
      <alignment horizontal="center" vertical="center"/>
    </xf>
    <xf numFmtId="37" fontId="40" fillId="3" borderId="1" xfId="0" applyNumberFormat="1" applyFont="1" applyFill="1" applyBorder="1" applyAlignment="1">
      <alignment horizontal="center" vertical="center"/>
    </xf>
    <xf numFmtId="167" fontId="40" fillId="3" borderId="1" xfId="0" applyNumberFormat="1" applyFont="1" applyFill="1" applyBorder="1" applyAlignment="1">
      <alignment horizontal="center" vertical="center"/>
    </xf>
    <xf numFmtId="0" fontId="46" fillId="0" borderId="1" xfId="0" applyFont="1" applyFill="1" applyBorder="1" applyAlignment="1">
      <alignment vertical="center" wrapText="1"/>
    </xf>
    <xf numFmtId="167" fontId="39" fillId="3" borderId="1" xfId="0" applyNumberFormat="1" applyFont="1" applyFill="1" applyBorder="1" applyAlignment="1">
      <alignment horizontal="center" vertical="center"/>
    </xf>
    <xf numFmtId="0" fontId="39" fillId="3" borderId="6" xfId="0" applyFont="1" applyFill="1" applyBorder="1" applyAlignment="1">
      <alignment vertical="center"/>
    </xf>
    <xf numFmtId="37" fontId="5" fillId="3" borderId="0" xfId="0" applyNumberFormat="1" applyFont="1" applyFill="1" applyBorder="1" applyAlignment="1">
      <alignment horizontal="center" vertical="center"/>
    </xf>
    <xf numFmtId="0" fontId="0" fillId="3" borderId="0" xfId="0" applyFill="1" applyAlignment="1">
      <alignment vertical="center"/>
    </xf>
    <xf numFmtId="168" fontId="1" fillId="3" borderId="1" xfId="0" applyNumberFormat="1" applyFont="1" applyFill="1" applyBorder="1" applyAlignment="1">
      <alignment horizontal="right" vertical="center"/>
    </xf>
    <xf numFmtId="0" fontId="1" fillId="3" borderId="1" xfId="0" applyFont="1" applyFill="1" applyBorder="1" applyAlignment="1">
      <alignment horizontal="center" vertical="center"/>
    </xf>
    <xf numFmtId="165" fontId="41" fillId="3" borderId="0" xfId="1" applyNumberFormat="1" applyFont="1" applyFill="1" applyAlignment="1">
      <alignment horizontal="center" vertical="center"/>
    </xf>
    <xf numFmtId="168" fontId="1" fillId="3" borderId="3" xfId="1" applyNumberFormat="1" applyFont="1" applyFill="1" applyBorder="1" applyAlignment="1">
      <alignment horizontal="right" vertical="center"/>
    </xf>
    <xf numFmtId="0" fontId="15" fillId="0" borderId="4" xfId="0" applyFont="1" applyFill="1" applyBorder="1" applyAlignment="1">
      <alignment vertical="center" wrapText="1"/>
    </xf>
    <xf numFmtId="168" fontId="9" fillId="3" borderId="4" xfId="1" applyNumberFormat="1" applyFont="1" applyFill="1" applyBorder="1" applyAlignment="1">
      <alignment horizontal="right" vertical="center"/>
    </xf>
    <xf numFmtId="168" fontId="1" fillId="3" borderId="4" xfId="1" applyNumberFormat="1" applyFont="1" applyFill="1" applyBorder="1" applyAlignment="1">
      <alignment horizontal="right" vertical="center"/>
    </xf>
    <xf numFmtId="0" fontId="15" fillId="0" borderId="4" xfId="0" applyFont="1" applyBorder="1" applyAlignment="1">
      <alignment vertical="center" wrapText="1"/>
    </xf>
    <xf numFmtId="0" fontId="15" fillId="0" borderId="4" xfId="3" applyFont="1" applyBorder="1" applyAlignment="1">
      <alignment vertical="center" wrapText="1"/>
    </xf>
    <xf numFmtId="168" fontId="1" fillId="3" borderId="4" xfId="1" applyNumberFormat="1" applyFont="1" applyFill="1" applyBorder="1" applyAlignment="1">
      <alignment vertical="center"/>
    </xf>
    <xf numFmtId="165" fontId="1" fillId="3" borderId="4" xfId="1" applyNumberFormat="1" applyFont="1" applyFill="1" applyBorder="1" applyAlignment="1">
      <alignment horizontal="center" vertical="center"/>
    </xf>
    <xf numFmtId="168" fontId="2" fillId="3" borderId="4" xfId="1" applyNumberFormat="1" applyFont="1" applyFill="1" applyBorder="1" applyAlignment="1">
      <alignment vertical="center"/>
    </xf>
    <xf numFmtId="0" fontId="9" fillId="0" borderId="4" xfId="0" applyFont="1" applyFill="1" applyBorder="1" applyAlignment="1">
      <alignment horizontal="left" vertical="center" wrapText="1"/>
    </xf>
    <xf numFmtId="168" fontId="9" fillId="3" borderId="4" xfId="1" applyNumberFormat="1" applyFont="1" applyFill="1" applyBorder="1" applyAlignment="1">
      <alignment vertical="center"/>
    </xf>
    <xf numFmtId="165" fontId="9" fillId="3" borderId="4" xfId="1" applyNumberFormat="1" applyFont="1" applyFill="1" applyBorder="1" applyAlignment="1">
      <alignment horizontal="center" vertical="center"/>
    </xf>
    <xf numFmtId="0" fontId="9" fillId="0" borderId="4" xfId="0" applyFont="1" applyBorder="1" applyAlignment="1">
      <alignment horizontal="left" vertical="center" wrapText="1"/>
    </xf>
    <xf numFmtId="0" fontId="2" fillId="3" borderId="4" xfId="0" applyFont="1" applyFill="1" applyBorder="1" applyAlignment="1">
      <alignment vertical="center"/>
    </xf>
    <xf numFmtId="0" fontId="15" fillId="0" borderId="5" xfId="0" applyFont="1" applyFill="1" applyBorder="1" applyAlignment="1">
      <alignment vertical="center" wrapText="1"/>
    </xf>
    <xf numFmtId="0" fontId="1" fillId="3" borderId="1" xfId="0" applyFont="1" applyFill="1" applyBorder="1" applyAlignment="1">
      <alignment horizontal="center" vertical="center" wrapText="1"/>
    </xf>
    <xf numFmtId="167" fontId="40" fillId="0" borderId="1" xfId="0" applyNumberFormat="1" applyFont="1" applyFill="1" applyBorder="1" applyAlignment="1">
      <alignment horizontal="center" vertical="center"/>
    </xf>
    <xf numFmtId="167" fontId="40" fillId="0" borderId="1" xfId="0" applyNumberFormat="1" applyFont="1" applyBorder="1" applyAlignment="1">
      <alignment horizontal="center" vertical="center"/>
    </xf>
    <xf numFmtId="168" fontId="23" fillId="3" borderId="4" xfId="1" applyNumberFormat="1" applyFont="1" applyFill="1" applyBorder="1" applyAlignment="1">
      <alignment vertical="center"/>
    </xf>
    <xf numFmtId="0" fontId="23" fillId="3" borderId="4" xfId="0" applyFont="1" applyFill="1" applyBorder="1" applyAlignment="1">
      <alignment vertical="center"/>
    </xf>
    <xf numFmtId="0" fontId="23" fillId="3" borderId="0" xfId="0" applyFont="1" applyFill="1" applyAlignment="1">
      <alignment vertical="center"/>
    </xf>
    <xf numFmtId="0" fontId="39" fillId="3" borderId="3" xfId="0" applyFont="1" applyFill="1" applyBorder="1" applyAlignment="1">
      <alignment horizontal="center" vertical="center"/>
    </xf>
    <xf numFmtId="0" fontId="40" fillId="3" borderId="4" xfId="0" quotePrefix="1" applyFont="1" applyFill="1" applyBorder="1" applyAlignment="1">
      <alignment horizontal="center" vertical="center"/>
    </xf>
    <xf numFmtId="0" fontId="39" fillId="3" borderId="4" xfId="0" quotePrefix="1" applyFont="1" applyFill="1" applyBorder="1" applyAlignment="1">
      <alignment horizontal="center" vertical="center"/>
    </xf>
    <xf numFmtId="0" fontId="12" fillId="0" borderId="4" xfId="0" applyFont="1" applyFill="1" applyBorder="1" applyAlignment="1">
      <alignment horizontal="left" vertical="center" wrapText="1"/>
    </xf>
    <xf numFmtId="0" fontId="47" fillId="3" borderId="4" xfId="0" quotePrefix="1" applyFont="1" applyFill="1" applyBorder="1" applyAlignment="1">
      <alignment horizontal="center" vertical="center"/>
    </xf>
    <xf numFmtId="0" fontId="13" fillId="0" borderId="4" xfId="0" applyFont="1" applyFill="1" applyBorder="1" applyAlignment="1">
      <alignment horizontal="left" vertical="center" wrapText="1"/>
    </xf>
    <xf numFmtId="0" fontId="48" fillId="0" borderId="4" xfId="0" applyFont="1" applyBorder="1" applyAlignment="1">
      <alignment horizontal="left" vertical="center" wrapText="1"/>
    </xf>
    <xf numFmtId="0" fontId="42" fillId="0" borderId="4" xfId="0" applyFont="1" applyBorder="1" applyAlignment="1">
      <alignment horizontal="left" vertical="center" wrapText="1"/>
    </xf>
    <xf numFmtId="0" fontId="39" fillId="3" borderId="4" xfId="0" applyFont="1" applyFill="1" applyBorder="1" applyAlignment="1">
      <alignment horizontal="center" vertical="center"/>
    </xf>
    <xf numFmtId="0" fontId="39" fillId="3" borderId="4" xfId="0" applyFont="1" applyFill="1" applyBorder="1" applyAlignment="1">
      <alignment horizontal="justify" vertical="center" wrapText="1"/>
    </xf>
    <xf numFmtId="0" fontId="46" fillId="0" borderId="4" xfId="0" applyFont="1" applyFill="1" applyBorder="1" applyAlignment="1">
      <alignment vertical="center" wrapText="1"/>
    </xf>
    <xf numFmtId="0" fontId="47" fillId="3" borderId="4" xfId="0" applyFont="1" applyFill="1" applyBorder="1" applyAlignment="1">
      <alignment horizontal="center" vertical="center"/>
    </xf>
    <xf numFmtId="0" fontId="47" fillId="3" borderId="4" xfId="0" applyFont="1" applyFill="1" applyBorder="1" applyAlignment="1">
      <alignment horizontal="left" vertical="center"/>
    </xf>
    <xf numFmtId="0" fontId="40" fillId="3" borderId="5" xfId="0" quotePrefix="1" applyFont="1" applyFill="1" applyBorder="1" applyAlignment="1">
      <alignment horizontal="center" vertical="center"/>
    </xf>
    <xf numFmtId="0" fontId="0" fillId="3" borderId="5" xfId="0" applyFill="1" applyBorder="1" applyAlignment="1">
      <alignment vertical="center"/>
    </xf>
    <xf numFmtId="0" fontId="47" fillId="3" borderId="4" xfId="0" applyFont="1" applyFill="1" applyBorder="1" applyAlignment="1">
      <alignment horizontal="justify" vertical="center" wrapText="1"/>
    </xf>
    <xf numFmtId="0" fontId="39" fillId="3" borderId="3" xfId="0" applyFont="1" applyFill="1" applyBorder="1" applyAlignment="1">
      <alignment horizontal="justify" vertical="center" wrapText="1"/>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9" fillId="0" borderId="5" xfId="0" applyFont="1" applyBorder="1" applyAlignment="1">
      <alignment vertical="center"/>
    </xf>
    <xf numFmtId="168" fontId="9" fillId="3" borderId="5" xfId="1" applyNumberFormat="1" applyFont="1" applyFill="1" applyBorder="1" applyAlignment="1">
      <alignment vertical="center"/>
    </xf>
    <xf numFmtId="165" fontId="9" fillId="3" borderId="5" xfId="1" applyNumberFormat="1" applyFont="1" applyFill="1" applyBorder="1" applyAlignment="1">
      <alignment horizontal="center" vertical="center"/>
    </xf>
    <xf numFmtId="0" fontId="49" fillId="3" borderId="4" xfId="0" quotePrefix="1" applyFont="1" applyFill="1" applyBorder="1" applyAlignment="1">
      <alignment horizontal="center" vertical="center"/>
    </xf>
    <xf numFmtId="0" fontId="1" fillId="3" borderId="1" xfId="0" applyFont="1" applyFill="1" applyBorder="1" applyAlignment="1">
      <alignment horizontal="center" vertical="center" wrapText="1"/>
    </xf>
    <xf numFmtId="3" fontId="0" fillId="3" borderId="0" xfId="0" applyNumberFormat="1" applyFont="1" applyFill="1" applyAlignment="1">
      <alignment vertical="center"/>
    </xf>
    <xf numFmtId="3" fontId="23" fillId="3" borderId="4" xfId="0" applyNumberFormat="1" applyFont="1" applyFill="1" applyBorder="1" applyAlignment="1">
      <alignment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165" fontId="9" fillId="3" borderId="5" xfId="0" applyNumberFormat="1" applyFont="1" applyFill="1" applyBorder="1" applyAlignment="1">
      <alignment vertical="center"/>
    </xf>
    <xf numFmtId="0" fontId="2" fillId="3" borderId="1" xfId="0" applyFont="1" applyFill="1" applyBorder="1" applyAlignment="1">
      <alignment horizontal="center" vertical="center"/>
    </xf>
    <xf numFmtId="0" fontId="1" fillId="3" borderId="7" xfId="0" applyFont="1" applyFill="1" applyBorder="1" applyAlignment="1">
      <alignment vertical="center"/>
    </xf>
    <xf numFmtId="3" fontId="1" fillId="3" borderId="9" xfId="0" applyNumberFormat="1" applyFont="1" applyFill="1" applyBorder="1" applyAlignment="1">
      <alignment vertical="center"/>
    </xf>
    <xf numFmtId="165" fontId="1" fillId="3" borderId="1" xfId="1" applyNumberFormat="1" applyFont="1" applyFill="1" applyBorder="1" applyAlignment="1">
      <alignment horizontal="center" vertical="center"/>
    </xf>
    <xf numFmtId="0" fontId="1" fillId="3" borderId="1" xfId="0" applyFont="1" applyFill="1" applyBorder="1" applyAlignment="1">
      <alignment vertical="center" wrapText="1"/>
    </xf>
    <xf numFmtId="165" fontId="1" fillId="3" borderId="1" xfId="1" applyNumberFormat="1" applyFont="1" applyFill="1" applyBorder="1" applyAlignment="1">
      <alignment vertical="center"/>
    </xf>
    <xf numFmtId="0" fontId="1" fillId="3" borderId="1" xfId="0" applyFont="1" applyFill="1" applyBorder="1" applyAlignment="1">
      <alignment vertical="center"/>
    </xf>
    <xf numFmtId="0" fontId="1" fillId="3" borderId="3" xfId="0" applyFont="1" applyFill="1" applyBorder="1" applyAlignment="1">
      <alignment horizontal="justify" vertical="center" wrapText="1"/>
    </xf>
    <xf numFmtId="165" fontId="23" fillId="3" borderId="4" xfId="0" applyNumberFormat="1" applyFont="1" applyFill="1" applyBorder="1" applyAlignment="1">
      <alignment horizontal="justify" vertical="center" wrapText="1"/>
    </xf>
    <xf numFmtId="165" fontId="1" fillId="3" borderId="4" xfId="0" applyNumberFormat="1" applyFont="1" applyFill="1" applyBorder="1" applyAlignment="1">
      <alignment horizontal="justify" vertical="center" wrapText="1"/>
    </xf>
    <xf numFmtId="0" fontId="52" fillId="3" borderId="4" xfId="0" applyFont="1" applyFill="1" applyBorder="1" applyAlignment="1">
      <alignment horizontal="center" vertical="center"/>
    </xf>
    <xf numFmtId="0" fontId="52" fillId="3" borderId="4" xfId="0" applyFont="1" applyFill="1" applyBorder="1" applyAlignment="1">
      <alignment horizontal="justify" vertical="center" wrapText="1"/>
    </xf>
    <xf numFmtId="165" fontId="52" fillId="3" borderId="4" xfId="1" applyNumberFormat="1" applyFont="1" applyFill="1" applyBorder="1" applyAlignment="1">
      <alignment vertical="center"/>
    </xf>
    <xf numFmtId="0" fontId="52" fillId="3" borderId="4" xfId="0" applyFont="1" applyFill="1" applyBorder="1" applyAlignment="1">
      <alignment vertical="center"/>
    </xf>
    <xf numFmtId="165" fontId="52" fillId="3" borderId="4" xfId="0" applyNumberFormat="1" applyFont="1" applyFill="1" applyBorder="1" applyAlignment="1">
      <alignment horizontal="justify" vertical="center" wrapText="1"/>
    </xf>
    <xf numFmtId="0" fontId="9" fillId="3" borderId="4" xfId="4" applyFont="1" applyFill="1" applyBorder="1" applyAlignment="1">
      <alignment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vertical="center" wrapText="1"/>
    </xf>
    <xf numFmtId="0" fontId="16" fillId="3" borderId="5" xfId="0" applyFont="1" applyFill="1" applyBorder="1" applyAlignment="1">
      <alignment horizontal="right" vertical="center" wrapText="1"/>
    </xf>
    <xf numFmtId="3" fontId="9" fillId="3" borderId="5" xfId="0" applyNumberFormat="1" applyFont="1" applyFill="1" applyBorder="1" applyAlignment="1">
      <alignment vertical="center"/>
    </xf>
    <xf numFmtId="0" fontId="53" fillId="3" borderId="1" xfId="0" applyFont="1" applyFill="1" applyBorder="1" applyAlignment="1">
      <alignment horizontal="center" vertical="center" wrapText="1"/>
    </xf>
    <xf numFmtId="0" fontId="54" fillId="3" borderId="1" xfId="0" applyFont="1" applyFill="1" applyBorder="1" applyAlignment="1">
      <alignment horizontal="center" vertical="center"/>
    </xf>
    <xf numFmtId="0" fontId="54" fillId="3" borderId="1" xfId="0" applyFont="1" applyFill="1" applyBorder="1" applyAlignment="1">
      <alignment horizontal="center" vertical="center" wrapText="1"/>
    </xf>
    <xf numFmtId="0" fontId="54" fillId="3" borderId="0" xfId="0" applyFont="1" applyFill="1" applyAlignment="1">
      <alignment vertical="center"/>
    </xf>
    <xf numFmtId="0" fontId="20" fillId="3" borderId="1" xfId="0" applyFont="1" applyFill="1" applyBorder="1" applyAlignment="1">
      <alignment horizontal="center" vertical="center"/>
    </xf>
    <xf numFmtId="0" fontId="53" fillId="3" borderId="7" xfId="0" applyFont="1" applyFill="1" applyBorder="1" applyAlignment="1">
      <alignment vertical="center"/>
    </xf>
    <xf numFmtId="3" fontId="53" fillId="3" borderId="9" xfId="0" applyNumberFormat="1" applyFont="1" applyFill="1" applyBorder="1" applyAlignment="1">
      <alignment vertical="center"/>
    </xf>
    <xf numFmtId="0" fontId="20" fillId="3" borderId="0" xfId="0" applyFont="1" applyFill="1" applyAlignment="1">
      <alignment vertical="center"/>
    </xf>
    <xf numFmtId="0" fontId="53" fillId="3" borderId="0" xfId="0" applyFont="1" applyFill="1" applyAlignment="1">
      <alignment vertical="center"/>
    </xf>
    <xf numFmtId="0" fontId="53" fillId="3" borderId="1" xfId="0" applyFont="1" applyFill="1" applyBorder="1" applyAlignment="1">
      <alignment horizontal="center" vertical="center"/>
    </xf>
    <xf numFmtId="0" fontId="53" fillId="3" borderId="1" xfId="0" applyFont="1" applyFill="1" applyBorder="1" applyAlignment="1">
      <alignment vertical="center" wrapText="1"/>
    </xf>
    <xf numFmtId="0" fontId="53" fillId="3" borderId="4" xfId="0" applyFont="1" applyFill="1" applyBorder="1" applyAlignment="1">
      <alignment horizontal="center" vertical="center"/>
    </xf>
    <xf numFmtId="0" fontId="53" fillId="3" borderId="4" xfId="0" applyFont="1" applyFill="1" applyBorder="1" applyAlignment="1">
      <alignment vertical="center" wrapText="1"/>
    </xf>
    <xf numFmtId="164" fontId="53" fillId="3" borderId="4" xfId="0" applyNumberFormat="1" applyFont="1" applyFill="1" applyBorder="1" applyAlignment="1">
      <alignment vertical="center"/>
    </xf>
    <xf numFmtId="0" fontId="53" fillId="3" borderId="4" xfId="0" applyFont="1" applyFill="1" applyBorder="1" applyAlignment="1">
      <alignment vertical="center"/>
    </xf>
    <xf numFmtId="0" fontId="53" fillId="3" borderId="4" xfId="0" applyFont="1" applyFill="1" applyBorder="1" applyAlignment="1">
      <alignment horizontal="justify" vertical="center" wrapText="1"/>
    </xf>
    <xf numFmtId="165" fontId="53" fillId="3" borderId="4" xfId="0" applyNumberFormat="1" applyFont="1" applyFill="1" applyBorder="1" applyAlignment="1">
      <alignment vertical="center"/>
    </xf>
    <xf numFmtId="0" fontId="55" fillId="3" borderId="4" xfId="0" applyFont="1" applyFill="1" applyBorder="1" applyAlignment="1">
      <alignment horizontal="center" vertical="center"/>
    </xf>
    <xf numFmtId="0" fontId="55" fillId="3" borderId="4" xfId="0" applyFont="1" applyFill="1" applyBorder="1" applyAlignment="1">
      <alignment horizontal="justify" vertical="center" wrapText="1"/>
    </xf>
    <xf numFmtId="43" fontId="55" fillId="3" borderId="4" xfId="1" applyFont="1" applyFill="1" applyBorder="1" applyAlignment="1">
      <alignment vertical="center"/>
    </xf>
    <xf numFmtId="165" fontId="55" fillId="3" borderId="4" xfId="1" applyNumberFormat="1" applyFont="1" applyFill="1" applyBorder="1" applyAlignment="1">
      <alignment vertical="center"/>
    </xf>
    <xf numFmtId="0" fontId="20" fillId="3" borderId="4" xfId="0" applyFont="1" applyFill="1" applyBorder="1" applyAlignment="1">
      <alignment horizontal="center" vertical="center"/>
    </xf>
    <xf numFmtId="0" fontId="0" fillId="3" borderId="4" xfId="0" applyFont="1" applyFill="1" applyBorder="1" applyAlignment="1">
      <alignment horizontal="left" vertical="center" wrapText="1"/>
    </xf>
    <xf numFmtId="165" fontId="0" fillId="3" borderId="4" xfId="0" applyNumberFormat="1" applyFont="1" applyFill="1" applyBorder="1"/>
    <xf numFmtId="43" fontId="0" fillId="3" borderId="4" xfId="1" applyFont="1" applyFill="1" applyBorder="1" applyAlignment="1">
      <alignment vertical="center"/>
    </xf>
    <xf numFmtId="165" fontId="53" fillId="3" borderId="4" xfId="1" applyNumberFormat="1" applyFont="1" applyFill="1" applyBorder="1" applyAlignment="1">
      <alignment vertical="center"/>
    </xf>
    <xf numFmtId="165" fontId="20" fillId="3" borderId="4" xfId="1" applyNumberFormat="1" applyFont="1" applyFill="1" applyBorder="1" applyAlignment="1">
      <alignment horizontal="center" vertical="center"/>
    </xf>
    <xf numFmtId="0" fontId="0" fillId="3" borderId="4" xfId="2" applyFont="1" applyFill="1" applyBorder="1" applyAlignment="1">
      <alignment vertical="center" wrapText="1"/>
    </xf>
    <xf numFmtId="164" fontId="55" fillId="3" borderId="4" xfId="0" applyNumberFormat="1" applyFont="1" applyFill="1" applyBorder="1" applyAlignment="1">
      <alignment vertical="center"/>
    </xf>
    <xf numFmtId="0" fontId="0" fillId="3" borderId="4" xfId="0" applyFont="1" applyFill="1" applyBorder="1" applyAlignment="1">
      <alignment horizontal="center" vertical="center"/>
    </xf>
    <xf numFmtId="0" fontId="55" fillId="3" borderId="4" xfId="0" applyFont="1" applyFill="1" applyBorder="1" applyAlignment="1">
      <alignment vertical="center" wrapText="1"/>
    </xf>
    <xf numFmtId="3" fontId="0" fillId="3" borderId="4" xfId="0" applyNumberFormat="1" applyFont="1" applyFill="1" applyBorder="1" applyAlignment="1">
      <alignment horizontal="left" vertical="center" wrapText="1"/>
    </xf>
    <xf numFmtId="165" fontId="0" fillId="3" borderId="4" xfId="1" applyNumberFormat="1" applyFont="1" applyFill="1" applyBorder="1" applyAlignment="1">
      <alignment horizontal="left" vertical="center" wrapText="1"/>
    </xf>
    <xf numFmtId="0" fontId="0" fillId="3" borderId="4" xfId="0" applyFont="1" applyFill="1" applyBorder="1"/>
    <xf numFmtId="0" fontId="55" fillId="3" borderId="4" xfId="0" applyFont="1" applyFill="1" applyBorder="1" applyAlignment="1">
      <alignment vertical="center"/>
    </xf>
    <xf numFmtId="0" fontId="55" fillId="3" borderId="0" xfId="0" applyFont="1" applyFill="1" applyAlignment="1">
      <alignment vertical="center"/>
    </xf>
    <xf numFmtId="165" fontId="55" fillId="3" borderId="4" xfId="0" applyNumberFormat="1" applyFont="1" applyFill="1" applyBorder="1" applyAlignment="1">
      <alignment horizontal="justify" vertical="center" wrapText="1"/>
    </xf>
    <xf numFmtId="0" fontId="0" fillId="3" borderId="4" xfId="4" applyFont="1" applyFill="1" applyBorder="1" applyAlignment="1">
      <alignment vertical="center" wrapText="1"/>
    </xf>
    <xf numFmtId="165" fontId="53" fillId="3" borderId="4" xfId="0" applyNumberFormat="1" applyFont="1" applyFill="1" applyBorder="1" applyAlignment="1">
      <alignment horizontal="justify" vertical="center" wrapText="1"/>
    </xf>
    <xf numFmtId="3" fontId="53" fillId="3" borderId="4" xfId="0" applyNumberFormat="1" applyFont="1" applyFill="1" applyBorder="1" applyAlignment="1">
      <alignment vertical="center"/>
    </xf>
    <xf numFmtId="0" fontId="0" fillId="3" borderId="4" xfId="0" applyFont="1" applyFill="1" applyBorder="1" applyAlignment="1">
      <alignment horizontal="justify" vertical="center" wrapText="1"/>
    </xf>
    <xf numFmtId="3" fontId="55" fillId="3" borderId="4" xfId="0" applyNumberFormat="1" applyFont="1" applyFill="1" applyBorder="1" applyAlignment="1">
      <alignment vertical="center"/>
    </xf>
    <xf numFmtId="0" fontId="0" fillId="3" borderId="5"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5" xfId="0" applyFont="1" applyFill="1" applyBorder="1" applyAlignment="1">
      <alignment horizontal="right" vertical="center" wrapText="1"/>
    </xf>
    <xf numFmtId="3" fontId="0" fillId="3" borderId="5" xfId="0" applyNumberFormat="1" applyFont="1" applyFill="1" applyBorder="1" applyAlignment="1">
      <alignment vertical="center"/>
    </xf>
    <xf numFmtId="165" fontId="57" fillId="3" borderId="4" xfId="1" applyNumberFormat="1" applyFont="1" applyFill="1" applyBorder="1" applyAlignment="1">
      <alignment vertical="center"/>
    </xf>
    <xf numFmtId="165" fontId="58" fillId="3" borderId="4" xfId="1" applyNumberFormat="1" applyFont="1" applyFill="1" applyBorder="1" applyAlignment="1">
      <alignment vertical="center"/>
    </xf>
    <xf numFmtId="165" fontId="59" fillId="3" borderId="4" xfId="1" applyNumberFormat="1" applyFont="1" applyFill="1" applyBorder="1" applyAlignment="1">
      <alignment vertical="center"/>
    </xf>
    <xf numFmtId="0" fontId="53" fillId="3" borderId="1" xfId="0" applyFont="1" applyFill="1" applyBorder="1" applyAlignment="1">
      <alignment horizontal="center" vertical="center" wrapText="1"/>
    </xf>
    <xf numFmtId="0" fontId="20" fillId="3" borderId="5" xfId="0" applyFont="1" applyFill="1" applyBorder="1" applyAlignment="1">
      <alignment vertical="center" wrapText="1"/>
    </xf>
    <xf numFmtId="43" fontId="53" fillId="3" borderId="9" xfId="1" applyFont="1" applyFill="1" applyBorder="1" applyAlignment="1">
      <alignment vertical="center"/>
    </xf>
    <xf numFmtId="43" fontId="53" fillId="3" borderId="1" xfId="1" applyFont="1" applyFill="1" applyBorder="1" applyAlignment="1">
      <alignment horizontal="center" vertical="center"/>
    </xf>
    <xf numFmtId="0" fontId="1" fillId="3" borderId="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2" fillId="3" borderId="0" xfId="0" applyFont="1" applyFill="1"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3" borderId="0" xfId="0" applyFont="1" applyFill="1" applyAlignment="1">
      <alignment horizontal="center" vertical="center"/>
    </xf>
    <xf numFmtId="0" fontId="2"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3" fillId="3" borderId="0" xfId="0" applyFont="1" applyFill="1" applyAlignment="1">
      <alignment horizontal="center" vertical="center"/>
    </xf>
    <xf numFmtId="0" fontId="20" fillId="3" borderId="0" xfId="0" applyFont="1" applyFill="1" applyAlignment="1">
      <alignment horizontal="center" vertical="center"/>
    </xf>
    <xf numFmtId="0" fontId="20" fillId="3" borderId="2" xfId="0" applyFont="1" applyFill="1" applyBorder="1" applyAlignment="1">
      <alignment horizontal="center" vertical="center"/>
    </xf>
    <xf numFmtId="0" fontId="56" fillId="3" borderId="1" xfId="0" applyFont="1" applyFill="1" applyBorder="1" applyAlignment="1">
      <alignment horizontal="center" vertical="center" wrapText="1"/>
    </xf>
    <xf numFmtId="0" fontId="12" fillId="3" borderId="0" xfId="0" applyFont="1" applyFill="1" applyAlignment="1">
      <alignment horizontal="center" vertical="center"/>
    </xf>
    <xf numFmtId="0" fontId="16" fillId="3" borderId="2" xfId="0" applyFont="1" applyFill="1" applyBorder="1" applyAlignment="1">
      <alignment horizontal="center" vertical="center"/>
    </xf>
    <xf numFmtId="0" fontId="16" fillId="3" borderId="0" xfId="0" applyFont="1" applyFill="1" applyAlignment="1">
      <alignment horizontal="center" vertical="center"/>
    </xf>
    <xf numFmtId="0" fontId="12" fillId="3" borderId="1"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3" borderId="3" xfId="0" applyFont="1" applyFill="1" applyBorder="1" applyAlignment="1">
      <alignment horizontal="center" vertical="center"/>
    </xf>
    <xf numFmtId="0" fontId="1" fillId="3" borderId="1" xfId="0" applyFont="1" applyFill="1" applyBorder="1" applyAlignment="1">
      <alignment horizontal="center" vertical="center"/>
    </xf>
    <xf numFmtId="0" fontId="36" fillId="3" borderId="0" xfId="0" applyFont="1" applyFill="1" applyAlignment="1">
      <alignment horizontal="right" vertical="center"/>
    </xf>
    <xf numFmtId="0" fontId="2" fillId="3" borderId="0" xfId="0" applyFont="1" applyFill="1" applyAlignment="1">
      <alignment horizontal="center" vertical="top"/>
    </xf>
  </cellXfs>
  <cellStyles count="5">
    <cellStyle name="Chuẩn 2" xfId="3"/>
    <cellStyle name="Comma" xfId="1" builtinId="3"/>
    <cellStyle name="Normal" xfId="0" builtinId="0"/>
    <cellStyle name="Normal 3 2 2" xfId="2"/>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185"/>
  <sheetViews>
    <sheetView view="pageBreakPreview" zoomScale="120" zoomScaleSheetLayoutView="120" workbookViewId="0">
      <pane xSplit="2" ySplit="7" topLeftCell="D26" activePane="bottomRight" state="frozen"/>
      <selection pane="topRight" activeCell="C1" sqref="C1"/>
      <selection pane="bottomLeft" activeCell="A9" sqref="A9"/>
      <selection pane="bottomRight" activeCell="A3" sqref="A3:I3"/>
    </sheetView>
  </sheetViews>
  <sheetFormatPr defaultColWidth="9" defaultRowHeight="15.75"/>
  <cols>
    <col min="1" max="1" width="6.375" style="84" customWidth="1"/>
    <col min="2" max="2" width="89.25" style="84" customWidth="1"/>
    <col min="3" max="6" width="17.875" style="84" customWidth="1"/>
    <col min="7" max="7" width="16.875" style="84" customWidth="1"/>
    <col min="8" max="8" width="12.125" style="84" customWidth="1"/>
    <col min="9" max="9" width="28" style="84" customWidth="1"/>
    <col min="10" max="10" width="11.375" style="84" bestFit="1" customWidth="1"/>
    <col min="11" max="16384" width="9" style="84"/>
  </cols>
  <sheetData>
    <row r="1" spans="1:10" ht="20.25" customHeight="1">
      <c r="I1" s="10" t="s">
        <v>32</v>
      </c>
    </row>
    <row r="2" spans="1:10" ht="48" customHeight="1">
      <c r="A2" s="411" t="s">
        <v>42</v>
      </c>
      <c r="B2" s="411"/>
      <c r="C2" s="411"/>
      <c r="D2" s="411"/>
      <c r="E2" s="411"/>
      <c r="F2" s="411"/>
      <c r="G2" s="411"/>
      <c r="H2" s="411"/>
      <c r="I2" s="411"/>
    </row>
    <row r="3" spans="1:10" ht="19.5" customHeight="1">
      <c r="A3" s="412" t="str">
        <f>'B1 PAĐC DTTS'!A3:O3</f>
        <v>(Kèm theo Tờ trình số 28/TTr-TCKH ngày 15/4/2025 của Phòng Tài chính - Kế hoạch)</v>
      </c>
      <c r="B3" s="412"/>
      <c r="C3" s="412"/>
      <c r="D3" s="412"/>
      <c r="E3" s="412"/>
      <c r="F3" s="412"/>
      <c r="G3" s="412"/>
      <c r="H3" s="412"/>
      <c r="I3" s="412"/>
    </row>
    <row r="4" spans="1:10">
      <c r="C4" s="117"/>
      <c r="G4" s="130"/>
      <c r="H4" s="117"/>
      <c r="I4" s="11" t="s">
        <v>20</v>
      </c>
    </row>
    <row r="5" spans="1:10" s="109" customFormat="1" ht="36" customHeight="1">
      <c r="A5" s="408" t="s">
        <v>0</v>
      </c>
      <c r="B5" s="408" t="s">
        <v>26</v>
      </c>
      <c r="C5" s="413" t="s">
        <v>36</v>
      </c>
      <c r="D5" s="414"/>
      <c r="E5" s="415"/>
      <c r="F5" s="408" t="s">
        <v>38</v>
      </c>
      <c r="G5" s="408" t="s">
        <v>37</v>
      </c>
      <c r="H5" s="408" t="s">
        <v>27</v>
      </c>
      <c r="I5" s="408" t="s">
        <v>28</v>
      </c>
    </row>
    <row r="6" spans="1:10" s="109" customFormat="1" ht="24.75" customHeight="1">
      <c r="A6" s="409"/>
      <c r="B6" s="409"/>
      <c r="C6" s="408" t="s">
        <v>7</v>
      </c>
      <c r="D6" s="413" t="s">
        <v>8</v>
      </c>
      <c r="E6" s="415"/>
      <c r="F6" s="409"/>
      <c r="G6" s="409"/>
      <c r="H6" s="409"/>
      <c r="I6" s="409"/>
    </row>
    <row r="7" spans="1:10" s="109" customFormat="1" ht="24.75" customHeight="1">
      <c r="A7" s="410"/>
      <c r="B7" s="410"/>
      <c r="C7" s="410"/>
      <c r="D7" s="131" t="s">
        <v>9</v>
      </c>
      <c r="E7" s="131" t="s">
        <v>10</v>
      </c>
      <c r="F7" s="410"/>
      <c r="G7" s="410"/>
      <c r="H7" s="410"/>
      <c r="I7" s="410"/>
    </row>
    <row r="8" spans="1:10" s="13" customFormat="1" ht="17.25" customHeight="1">
      <c r="A8" s="105">
        <v>1</v>
      </c>
      <c r="B8" s="105">
        <v>2</v>
      </c>
      <c r="C8" s="105" t="s">
        <v>11</v>
      </c>
      <c r="D8" s="105">
        <v>4</v>
      </c>
      <c r="E8" s="105">
        <v>5</v>
      </c>
      <c r="F8" s="105">
        <v>6</v>
      </c>
      <c r="G8" s="105" t="s">
        <v>39</v>
      </c>
      <c r="H8" s="105">
        <v>8</v>
      </c>
      <c r="I8" s="105">
        <v>9</v>
      </c>
    </row>
    <row r="9" spans="1:10" s="9" customFormat="1" ht="25.5" customHeight="1">
      <c r="A9" s="407" t="s">
        <v>29</v>
      </c>
      <c r="B9" s="407"/>
      <c r="C9" s="14">
        <f>+C10+C70</f>
        <v>21779548943</v>
      </c>
      <c r="D9" s="14">
        <f>+D10+D70</f>
        <v>20669151714</v>
      </c>
      <c r="E9" s="14">
        <f>+E10+E70</f>
        <v>1112885977</v>
      </c>
      <c r="F9" s="14">
        <f>+F10+F70</f>
        <v>4659958711</v>
      </c>
      <c r="G9" s="14">
        <f>+G10+G70</f>
        <v>17119590232</v>
      </c>
      <c r="H9" s="15"/>
      <c r="I9" s="15"/>
    </row>
    <row r="10" spans="1:10" s="9" customFormat="1" ht="25.5" customHeight="1">
      <c r="A10" s="111" t="s">
        <v>6</v>
      </c>
      <c r="B10" s="16" t="s">
        <v>133</v>
      </c>
      <c r="C10" s="17">
        <f>+C11+C19+C31+C41+C48+C53+C58</f>
        <v>4104956983</v>
      </c>
      <c r="D10" s="17">
        <f t="shared" ref="D10:H10" si="0">+D11+D19+D31+D41+D48+D53+D58</f>
        <v>3742589674</v>
      </c>
      <c r="E10" s="17">
        <f t="shared" si="0"/>
        <v>362367309</v>
      </c>
      <c r="F10" s="17">
        <f t="shared" si="0"/>
        <v>916425743</v>
      </c>
      <c r="G10" s="17">
        <f t="shared" si="0"/>
        <v>3188531240</v>
      </c>
      <c r="H10" s="17">
        <f t="shared" si="0"/>
        <v>0</v>
      </c>
      <c r="I10" s="16"/>
      <c r="J10" s="207">
        <f>+F28+F57+F109+F154</f>
        <v>189125495.99999997</v>
      </c>
    </row>
    <row r="11" spans="1:10" s="9" customFormat="1" ht="25.5" customHeight="1">
      <c r="A11" s="111" t="s">
        <v>30</v>
      </c>
      <c r="B11" s="113" t="s">
        <v>53</v>
      </c>
      <c r="C11" s="112">
        <f>+C12+C14</f>
        <v>51809000</v>
      </c>
      <c r="D11" s="112">
        <f t="shared" ref="D11" si="1">+D12+D14</f>
        <v>51209000</v>
      </c>
      <c r="E11" s="112">
        <f t="shared" ref="E11:G11" si="2">+E12+E14</f>
        <v>600000</v>
      </c>
      <c r="F11" s="112">
        <f t="shared" si="2"/>
        <v>2630000</v>
      </c>
      <c r="G11" s="112">
        <f t="shared" si="2"/>
        <v>49179000</v>
      </c>
      <c r="H11" s="18"/>
      <c r="I11" s="16"/>
    </row>
    <row r="12" spans="1:10" s="9" customFormat="1" ht="25.5" customHeight="1">
      <c r="A12" s="93">
        <v>1</v>
      </c>
      <c r="B12" s="94" t="s">
        <v>61</v>
      </c>
      <c r="C12" s="132">
        <f>SUM(C13:C13)</f>
        <v>500000</v>
      </c>
      <c r="D12" s="95">
        <f>SUM(D13:D13)</f>
        <v>500000</v>
      </c>
      <c r="E12" s="95">
        <f t="shared" ref="E12:G12" si="3">SUM(E13:E13)</f>
        <v>0</v>
      </c>
      <c r="F12" s="95">
        <f t="shared" si="3"/>
        <v>500000</v>
      </c>
      <c r="G12" s="132">
        <f t="shared" si="3"/>
        <v>0</v>
      </c>
      <c r="H12" s="18"/>
      <c r="I12" s="16"/>
    </row>
    <row r="13" spans="1:10" s="9" customFormat="1" ht="25.5" customHeight="1">
      <c r="A13" s="97" t="s">
        <v>55</v>
      </c>
      <c r="B13" s="133" t="s">
        <v>66</v>
      </c>
      <c r="C13" s="144">
        <f>SUM(D13:E13)</f>
        <v>500000</v>
      </c>
      <c r="D13" s="144">
        <v>500000</v>
      </c>
      <c r="E13" s="134"/>
      <c r="F13" s="20">
        <f>+C13</f>
        <v>500000</v>
      </c>
      <c r="G13" s="20">
        <f>+C13-F13</f>
        <v>0</v>
      </c>
      <c r="H13" s="18"/>
      <c r="I13" s="16"/>
    </row>
    <row r="14" spans="1:10" s="9" customFormat="1" ht="25.5" customHeight="1">
      <c r="A14" s="93">
        <v>2</v>
      </c>
      <c r="B14" s="94" t="s">
        <v>70</v>
      </c>
      <c r="C14" s="132">
        <f>SUM(C15:C18)</f>
        <v>51309000</v>
      </c>
      <c r="D14" s="132">
        <f t="shared" ref="D14:F14" si="4">SUM(D15:D18)</f>
        <v>50709000</v>
      </c>
      <c r="E14" s="132">
        <f t="shared" si="4"/>
        <v>600000</v>
      </c>
      <c r="F14" s="132">
        <f t="shared" si="4"/>
        <v>2130000</v>
      </c>
      <c r="G14" s="132">
        <f>SUM(G15:G18)</f>
        <v>49179000</v>
      </c>
      <c r="H14" s="18"/>
      <c r="I14" s="16"/>
    </row>
    <row r="15" spans="1:10" s="9" customFormat="1" ht="25.5" customHeight="1">
      <c r="A15" s="97" t="s">
        <v>55</v>
      </c>
      <c r="B15" s="135" t="s">
        <v>67</v>
      </c>
      <c r="C15" s="144">
        <f t="shared" ref="C15:C33" si="5">SUM(D15:E15)</f>
        <v>2200000</v>
      </c>
      <c r="D15" s="144">
        <v>2200000</v>
      </c>
      <c r="E15" s="134"/>
      <c r="F15" s="20"/>
      <c r="G15" s="20">
        <f>+C15-F15</f>
        <v>2200000</v>
      </c>
      <c r="H15" s="18"/>
      <c r="I15" s="16"/>
    </row>
    <row r="16" spans="1:10" s="9" customFormat="1" ht="25.5" customHeight="1">
      <c r="A16" s="136" t="s">
        <v>55</v>
      </c>
      <c r="B16" s="137" t="s">
        <v>79</v>
      </c>
      <c r="C16" s="144">
        <f t="shared" si="5"/>
        <v>2130000</v>
      </c>
      <c r="D16" s="144">
        <v>2130000</v>
      </c>
      <c r="E16" s="134"/>
      <c r="F16" s="20">
        <f>+D16</f>
        <v>2130000</v>
      </c>
      <c r="G16" s="20">
        <f t="shared" ref="G16:G18" si="6">+C16-F16</f>
        <v>0</v>
      </c>
      <c r="H16" s="18"/>
      <c r="I16" s="16"/>
    </row>
    <row r="17" spans="1:9" s="9" customFormat="1" ht="25.5" customHeight="1">
      <c r="A17" s="97" t="s">
        <v>55</v>
      </c>
      <c r="B17" s="133" t="s">
        <v>72</v>
      </c>
      <c r="C17" s="144">
        <f t="shared" si="5"/>
        <v>45979000</v>
      </c>
      <c r="D17" s="144">
        <v>45379000</v>
      </c>
      <c r="E17" s="144">
        <v>600000</v>
      </c>
      <c r="F17" s="17"/>
      <c r="G17" s="20">
        <f t="shared" si="6"/>
        <v>45979000</v>
      </c>
      <c r="H17" s="18"/>
      <c r="I17" s="16"/>
    </row>
    <row r="18" spans="1:9" s="9" customFormat="1" ht="25.5" customHeight="1">
      <c r="A18" s="97" t="s">
        <v>55</v>
      </c>
      <c r="B18" s="133" t="s">
        <v>74</v>
      </c>
      <c r="C18" s="144">
        <f t="shared" si="5"/>
        <v>1000000</v>
      </c>
      <c r="D18" s="129">
        <v>1000000</v>
      </c>
      <c r="E18" s="134"/>
      <c r="F18" s="17"/>
      <c r="G18" s="20">
        <f t="shared" si="6"/>
        <v>1000000</v>
      </c>
      <c r="H18" s="18"/>
      <c r="I18" s="16"/>
    </row>
    <row r="19" spans="1:9" s="9" customFormat="1" ht="37.5" customHeight="1">
      <c r="A19" s="111" t="s">
        <v>75</v>
      </c>
      <c r="B19" s="113" t="s">
        <v>49</v>
      </c>
      <c r="C19" s="114">
        <f>+C20+C25</f>
        <v>2852106658</v>
      </c>
      <c r="D19" s="114">
        <f t="shared" ref="D19:G19" si="7">+D20+D25</f>
        <v>2665584075</v>
      </c>
      <c r="E19" s="114">
        <f t="shared" si="7"/>
        <v>186522583</v>
      </c>
      <c r="F19" s="114">
        <f t="shared" si="7"/>
        <v>295057153</v>
      </c>
      <c r="G19" s="114">
        <f t="shared" si="7"/>
        <v>2557049505</v>
      </c>
      <c r="H19" s="18"/>
      <c r="I19" s="16"/>
    </row>
    <row r="20" spans="1:9" s="9" customFormat="1" ht="33.75" customHeight="1">
      <c r="A20" s="93">
        <v>1</v>
      </c>
      <c r="B20" s="94" t="s">
        <v>76</v>
      </c>
      <c r="C20" s="132">
        <f>SUM(C21:C24)</f>
        <v>245138252.99999994</v>
      </c>
      <c r="D20" s="132">
        <f t="shared" ref="D20:G20" si="8">SUM(D21:D24)</f>
        <v>245138252.99999994</v>
      </c>
      <c r="E20" s="132">
        <f t="shared" si="8"/>
        <v>0</v>
      </c>
      <c r="F20" s="132">
        <f t="shared" si="8"/>
        <v>30059152.99999997</v>
      </c>
      <c r="G20" s="132">
        <f t="shared" si="8"/>
        <v>215079099.99999997</v>
      </c>
      <c r="H20" s="18"/>
      <c r="I20" s="16"/>
    </row>
    <row r="21" spans="1:9" s="9" customFormat="1" ht="24.75" customHeight="1">
      <c r="A21" s="97" t="s">
        <v>55</v>
      </c>
      <c r="B21" s="133" t="s">
        <v>63</v>
      </c>
      <c r="C21" s="144">
        <f t="shared" si="5"/>
        <v>20434100</v>
      </c>
      <c r="D21" s="144">
        <v>20434100</v>
      </c>
      <c r="E21" s="144">
        <v>0</v>
      </c>
      <c r="F21" s="17"/>
      <c r="G21" s="20">
        <f t="shared" ref="G21:G30" si="9">+C21-F21</f>
        <v>20434100</v>
      </c>
      <c r="H21" s="18"/>
      <c r="I21" s="16"/>
    </row>
    <row r="22" spans="1:9" s="9" customFormat="1" ht="24.75" customHeight="1">
      <c r="A22" s="97" t="s">
        <v>55</v>
      </c>
      <c r="B22" s="133" t="s">
        <v>78</v>
      </c>
      <c r="C22" s="144">
        <f t="shared" si="5"/>
        <v>30059152.99999997</v>
      </c>
      <c r="D22" s="144">
        <v>30059152.99999997</v>
      </c>
      <c r="E22" s="144">
        <v>0</v>
      </c>
      <c r="F22" s="20">
        <f>+C22</f>
        <v>30059152.99999997</v>
      </c>
      <c r="G22" s="20">
        <f t="shared" si="9"/>
        <v>0</v>
      </c>
      <c r="H22" s="18"/>
      <c r="I22" s="16"/>
    </row>
    <row r="23" spans="1:9" s="9" customFormat="1" ht="24.75" customHeight="1">
      <c r="A23" s="97" t="s">
        <v>55</v>
      </c>
      <c r="B23" s="133" t="s">
        <v>67</v>
      </c>
      <c r="C23" s="144">
        <f t="shared" si="5"/>
        <v>194609999.99999997</v>
      </c>
      <c r="D23" s="144">
        <v>194609999.99999997</v>
      </c>
      <c r="E23" s="144">
        <v>0</v>
      </c>
      <c r="F23" s="17"/>
      <c r="G23" s="20">
        <f t="shared" si="9"/>
        <v>194609999.99999997</v>
      </c>
      <c r="H23" s="18"/>
      <c r="I23" s="16"/>
    </row>
    <row r="24" spans="1:9" s="9" customFormat="1" ht="24.75" customHeight="1">
      <c r="A24" s="97" t="s">
        <v>55</v>
      </c>
      <c r="B24" s="133" t="s">
        <v>74</v>
      </c>
      <c r="C24" s="144">
        <f t="shared" si="5"/>
        <v>35000</v>
      </c>
      <c r="D24" s="144">
        <v>35000</v>
      </c>
      <c r="E24" s="144">
        <v>0</v>
      </c>
      <c r="F24" s="17"/>
      <c r="G24" s="20">
        <f t="shared" si="9"/>
        <v>35000</v>
      </c>
      <c r="H24" s="18"/>
      <c r="I24" s="16"/>
    </row>
    <row r="25" spans="1:9" s="9" customFormat="1" ht="52.5" customHeight="1">
      <c r="A25" s="93">
        <v>2</v>
      </c>
      <c r="B25" s="94" t="s">
        <v>83</v>
      </c>
      <c r="C25" s="95">
        <f>SUM(C26:C30)</f>
        <v>2606968405</v>
      </c>
      <c r="D25" s="95">
        <f t="shared" ref="D25:G25" si="10">SUM(D26:D30)</f>
        <v>2420445822</v>
      </c>
      <c r="E25" s="95">
        <f t="shared" si="10"/>
        <v>186522583</v>
      </c>
      <c r="F25" s="95">
        <f t="shared" si="10"/>
        <v>264998000</v>
      </c>
      <c r="G25" s="95">
        <f t="shared" si="10"/>
        <v>2341970405</v>
      </c>
      <c r="H25" s="18"/>
      <c r="I25" s="16"/>
    </row>
    <row r="26" spans="1:9" s="9" customFormat="1" ht="22.5" customHeight="1">
      <c r="A26" s="90" t="s">
        <v>55</v>
      </c>
      <c r="B26" s="73" t="s">
        <v>78</v>
      </c>
      <c r="C26" s="144">
        <f t="shared" si="5"/>
        <v>234998000</v>
      </c>
      <c r="D26" s="144">
        <v>157856000</v>
      </c>
      <c r="E26" s="144">
        <v>77142000</v>
      </c>
      <c r="F26" s="20">
        <f>+C26</f>
        <v>234998000</v>
      </c>
      <c r="G26" s="20">
        <f t="shared" si="9"/>
        <v>0</v>
      </c>
      <c r="H26" s="18"/>
      <c r="I26" s="16"/>
    </row>
    <row r="27" spans="1:9" s="9" customFormat="1" ht="22.5" customHeight="1">
      <c r="A27" s="90" t="s">
        <v>55</v>
      </c>
      <c r="B27" s="73" t="s">
        <v>65</v>
      </c>
      <c r="C27" s="144">
        <f t="shared" si="5"/>
        <v>20458000</v>
      </c>
      <c r="D27" s="144">
        <v>14919017</v>
      </c>
      <c r="E27" s="144">
        <v>5538983</v>
      </c>
      <c r="F27" s="17"/>
      <c r="G27" s="20">
        <f t="shared" si="9"/>
        <v>20458000</v>
      </c>
      <c r="H27" s="18"/>
      <c r="I27" s="16"/>
    </row>
    <row r="28" spans="1:9" s="201" customFormat="1" ht="22.5" customHeight="1">
      <c r="A28" s="196" t="s">
        <v>55</v>
      </c>
      <c r="B28" s="197" t="s">
        <v>80</v>
      </c>
      <c r="C28" s="198">
        <f t="shared" si="5"/>
        <v>1104521400</v>
      </c>
      <c r="D28" s="198">
        <v>1099594800</v>
      </c>
      <c r="E28" s="198">
        <v>4926600</v>
      </c>
      <c r="F28" s="199">
        <v>30000000</v>
      </c>
      <c r="G28" s="199">
        <f t="shared" si="9"/>
        <v>1074521400</v>
      </c>
      <c r="H28" s="200"/>
      <c r="I28" s="197"/>
    </row>
    <row r="29" spans="1:9" s="9" customFormat="1" ht="22.5" customHeight="1">
      <c r="A29" s="90" t="s">
        <v>55</v>
      </c>
      <c r="B29" s="73" t="s">
        <v>72</v>
      </c>
      <c r="C29" s="144">
        <f t="shared" si="5"/>
        <v>560000000</v>
      </c>
      <c r="D29" s="144">
        <v>560000000</v>
      </c>
      <c r="E29" s="144">
        <v>0</v>
      </c>
      <c r="F29" s="17"/>
      <c r="G29" s="20">
        <f t="shared" si="9"/>
        <v>560000000</v>
      </c>
      <c r="H29" s="18"/>
      <c r="I29" s="16"/>
    </row>
    <row r="30" spans="1:9" s="9" customFormat="1" ht="22.5" customHeight="1">
      <c r="A30" s="90" t="s">
        <v>55</v>
      </c>
      <c r="B30" s="73" t="s">
        <v>68</v>
      </c>
      <c r="C30" s="144">
        <f t="shared" si="5"/>
        <v>686991005</v>
      </c>
      <c r="D30" s="144">
        <v>588076005</v>
      </c>
      <c r="E30" s="144">
        <v>98915000</v>
      </c>
      <c r="F30" s="17"/>
      <c r="G30" s="20">
        <f t="shared" si="9"/>
        <v>686991005</v>
      </c>
      <c r="H30" s="18"/>
      <c r="I30" s="16"/>
    </row>
    <row r="31" spans="1:9" s="9" customFormat="1" ht="35.25" customHeight="1">
      <c r="A31" s="111" t="s">
        <v>85</v>
      </c>
      <c r="B31" s="113" t="s">
        <v>86</v>
      </c>
      <c r="C31" s="114">
        <f>+C32</f>
        <v>496452359.00000006</v>
      </c>
      <c r="D31" s="114">
        <f t="shared" ref="D31:G31" si="11">+D32</f>
        <v>470817673.00000006</v>
      </c>
      <c r="E31" s="114">
        <f t="shared" si="11"/>
        <v>25634686</v>
      </c>
      <c r="F31" s="114">
        <f t="shared" si="11"/>
        <v>315076968.00000006</v>
      </c>
      <c r="G31" s="114">
        <f t="shared" si="11"/>
        <v>181375391.00000003</v>
      </c>
      <c r="H31" s="18"/>
      <c r="I31" s="16"/>
    </row>
    <row r="32" spans="1:9" s="9" customFormat="1" ht="38.25" customHeight="1">
      <c r="A32" s="93">
        <v>1</v>
      </c>
      <c r="B32" s="94" t="s">
        <v>87</v>
      </c>
      <c r="C32" s="95">
        <f>SUM(C33:C40)</f>
        <v>496452359.00000006</v>
      </c>
      <c r="D32" s="95">
        <f t="shared" ref="D32:G32" si="12">SUM(D33:D40)</f>
        <v>470817673.00000006</v>
      </c>
      <c r="E32" s="95">
        <f t="shared" si="12"/>
        <v>25634686</v>
      </c>
      <c r="F32" s="95">
        <f t="shared" si="12"/>
        <v>315076968.00000006</v>
      </c>
      <c r="G32" s="95">
        <f t="shared" si="12"/>
        <v>181375391.00000003</v>
      </c>
      <c r="H32" s="18"/>
      <c r="I32" s="16"/>
    </row>
    <row r="33" spans="1:9" s="9" customFormat="1" ht="24.75" customHeight="1">
      <c r="A33" s="90" t="s">
        <v>55</v>
      </c>
      <c r="B33" s="133" t="s">
        <v>63</v>
      </c>
      <c r="C33" s="144">
        <f t="shared" si="5"/>
        <v>4235793.0000000009</v>
      </c>
      <c r="D33" s="144">
        <v>4235793.0000000009</v>
      </c>
      <c r="E33" s="144">
        <v>0</v>
      </c>
      <c r="F33" s="20">
        <f>+C33</f>
        <v>4235793.0000000009</v>
      </c>
      <c r="G33" s="20">
        <f t="shared" ref="G33:G92" si="13">+C33-F33</f>
        <v>0</v>
      </c>
      <c r="H33" s="18"/>
      <c r="I33" s="16"/>
    </row>
    <row r="34" spans="1:9" s="9" customFormat="1" ht="24.75" customHeight="1">
      <c r="A34" s="90" t="s">
        <v>55</v>
      </c>
      <c r="B34" s="133" t="s">
        <v>77</v>
      </c>
      <c r="C34" s="144">
        <f t="shared" ref="C34:C57" si="14">SUM(D34:E34)</f>
        <v>1356379.0000000298</v>
      </c>
      <c r="D34" s="144">
        <v>1356379.0000000298</v>
      </c>
      <c r="E34" s="144">
        <v>0</v>
      </c>
      <c r="F34" s="20">
        <f>+C34</f>
        <v>1356379.0000000298</v>
      </c>
      <c r="G34" s="20">
        <f t="shared" si="13"/>
        <v>0</v>
      </c>
      <c r="H34" s="18"/>
      <c r="I34" s="16"/>
    </row>
    <row r="35" spans="1:9" s="9" customFormat="1" ht="24.75" customHeight="1">
      <c r="A35" s="90" t="s">
        <v>55</v>
      </c>
      <c r="B35" s="133" t="s">
        <v>65</v>
      </c>
      <c r="C35" s="144">
        <f t="shared" si="14"/>
        <v>173338447.00000003</v>
      </c>
      <c r="D35" s="144">
        <v>159165761.00000003</v>
      </c>
      <c r="E35" s="144">
        <v>14172686</v>
      </c>
      <c r="F35" s="17"/>
      <c r="G35" s="20">
        <f t="shared" si="13"/>
        <v>173338447.00000003</v>
      </c>
      <c r="H35" s="18"/>
      <c r="I35" s="16"/>
    </row>
    <row r="36" spans="1:9" s="9" customFormat="1" ht="24.75" customHeight="1">
      <c r="A36" s="90" t="s">
        <v>55</v>
      </c>
      <c r="B36" s="133" t="s">
        <v>67</v>
      </c>
      <c r="C36" s="144">
        <f t="shared" si="14"/>
        <v>403196</v>
      </c>
      <c r="D36" s="144">
        <v>403196</v>
      </c>
      <c r="E36" s="144">
        <v>0</v>
      </c>
      <c r="F36" s="20">
        <f>+D36</f>
        <v>403196</v>
      </c>
      <c r="G36" s="20">
        <f t="shared" si="13"/>
        <v>0</v>
      </c>
      <c r="H36" s="18"/>
      <c r="I36" s="16"/>
    </row>
    <row r="37" spans="1:9" s="9" customFormat="1" ht="24.75" customHeight="1">
      <c r="A37" s="90" t="s">
        <v>55</v>
      </c>
      <c r="B37" s="133" t="s">
        <v>79</v>
      </c>
      <c r="C37" s="144">
        <f t="shared" si="14"/>
        <v>105000</v>
      </c>
      <c r="D37" s="144">
        <v>105000</v>
      </c>
      <c r="E37" s="144">
        <v>0</v>
      </c>
      <c r="F37" s="20">
        <f>+C37</f>
        <v>105000</v>
      </c>
      <c r="G37" s="20">
        <f t="shared" si="13"/>
        <v>0</v>
      </c>
      <c r="H37" s="18"/>
      <c r="I37" s="16"/>
    </row>
    <row r="38" spans="1:9" s="9" customFormat="1" ht="24.75" customHeight="1">
      <c r="A38" s="90" t="s">
        <v>55</v>
      </c>
      <c r="B38" s="133" t="s">
        <v>72</v>
      </c>
      <c r="C38" s="144">
        <f t="shared" si="14"/>
        <v>1000.0000000012221</v>
      </c>
      <c r="D38" s="144">
        <v>0</v>
      </c>
      <c r="E38" s="144">
        <v>1000.0000000012221</v>
      </c>
      <c r="F38" s="20">
        <f>+C38</f>
        <v>1000.0000000012221</v>
      </c>
      <c r="G38" s="20">
        <f t="shared" si="13"/>
        <v>0</v>
      </c>
      <c r="H38" s="18"/>
      <c r="I38" s="16"/>
    </row>
    <row r="39" spans="1:9" s="9" customFormat="1" ht="24.75" customHeight="1">
      <c r="A39" s="90" t="s">
        <v>55</v>
      </c>
      <c r="B39" s="133" t="s">
        <v>68</v>
      </c>
      <c r="C39" s="144">
        <f t="shared" si="14"/>
        <v>8036944.0000000056</v>
      </c>
      <c r="D39" s="144">
        <v>8036944.0000000056</v>
      </c>
      <c r="E39" s="144">
        <v>0</v>
      </c>
      <c r="F39" s="17"/>
      <c r="G39" s="20">
        <f t="shared" si="13"/>
        <v>8036944.0000000056</v>
      </c>
      <c r="H39" s="18"/>
      <c r="I39" s="16"/>
    </row>
    <row r="40" spans="1:9" s="9" customFormat="1" ht="24.75" customHeight="1">
      <c r="A40" s="90" t="s">
        <v>55</v>
      </c>
      <c r="B40" s="133" t="s">
        <v>69</v>
      </c>
      <c r="C40" s="144">
        <f t="shared" si="14"/>
        <v>308975600</v>
      </c>
      <c r="D40" s="144">
        <v>297514600</v>
      </c>
      <c r="E40" s="144">
        <v>11461000</v>
      </c>
      <c r="F40" s="20">
        <f>+C40</f>
        <v>308975600</v>
      </c>
      <c r="G40" s="20">
        <f t="shared" si="13"/>
        <v>0</v>
      </c>
      <c r="H40" s="18"/>
      <c r="I40" s="16"/>
    </row>
    <row r="41" spans="1:9" s="9" customFormat="1" ht="24.75" customHeight="1">
      <c r="A41" s="111" t="s">
        <v>89</v>
      </c>
      <c r="B41" s="113" t="s">
        <v>90</v>
      </c>
      <c r="C41" s="114">
        <f>+C42+C44+C46+C47</f>
        <v>483231796</v>
      </c>
      <c r="D41" s="114">
        <f t="shared" ref="D41:G41" si="15">+D42+D44+D46+D47</f>
        <v>360231796</v>
      </c>
      <c r="E41" s="114">
        <f t="shared" si="15"/>
        <v>123000000</v>
      </c>
      <c r="F41" s="114">
        <f t="shared" si="15"/>
        <v>168580796</v>
      </c>
      <c r="G41" s="114">
        <f t="shared" si="15"/>
        <v>314651000</v>
      </c>
      <c r="H41" s="18"/>
      <c r="I41" s="16"/>
    </row>
    <row r="42" spans="1:9" s="9" customFormat="1" ht="51" customHeight="1">
      <c r="A42" s="93">
        <v>1</v>
      </c>
      <c r="B42" s="94" t="s">
        <v>91</v>
      </c>
      <c r="C42" s="95">
        <f t="shared" ref="C42:G42" si="16">+C43</f>
        <v>314651000</v>
      </c>
      <c r="D42" s="95">
        <f t="shared" si="16"/>
        <v>191651000</v>
      </c>
      <c r="E42" s="95">
        <f t="shared" si="16"/>
        <v>123000000</v>
      </c>
      <c r="F42" s="95">
        <f t="shared" si="16"/>
        <v>0</v>
      </c>
      <c r="G42" s="95">
        <f t="shared" si="16"/>
        <v>314651000</v>
      </c>
      <c r="H42" s="18"/>
      <c r="I42" s="16"/>
    </row>
    <row r="43" spans="1:9" s="9" customFormat="1" ht="25.5" customHeight="1">
      <c r="A43" s="90" t="s">
        <v>55</v>
      </c>
      <c r="B43" s="73" t="s">
        <v>92</v>
      </c>
      <c r="C43" s="144">
        <f t="shared" si="14"/>
        <v>314651000</v>
      </c>
      <c r="D43" s="144">
        <v>191651000</v>
      </c>
      <c r="E43" s="144">
        <v>123000000</v>
      </c>
      <c r="F43" s="17"/>
      <c r="G43" s="20">
        <f t="shared" si="13"/>
        <v>314651000</v>
      </c>
      <c r="H43" s="18"/>
      <c r="I43" s="16"/>
    </row>
    <row r="44" spans="1:9" s="9" customFormat="1" ht="39" customHeight="1">
      <c r="A44" s="93">
        <v>2</v>
      </c>
      <c r="B44" s="94" t="s">
        <v>93</v>
      </c>
      <c r="C44" s="95">
        <f t="shared" ref="C44:G44" si="17">+C45</f>
        <v>168580796</v>
      </c>
      <c r="D44" s="95">
        <f t="shared" si="17"/>
        <v>168580796</v>
      </c>
      <c r="E44" s="95">
        <f t="shared" si="17"/>
        <v>0</v>
      </c>
      <c r="F44" s="95">
        <f t="shared" si="17"/>
        <v>168580796</v>
      </c>
      <c r="G44" s="95">
        <f t="shared" si="17"/>
        <v>0</v>
      </c>
      <c r="H44" s="18"/>
      <c r="I44" s="16"/>
    </row>
    <row r="45" spans="1:9" s="9" customFormat="1" ht="24.75" customHeight="1">
      <c r="A45" s="90" t="s">
        <v>55</v>
      </c>
      <c r="B45" s="73" t="s">
        <v>94</v>
      </c>
      <c r="C45" s="144">
        <f t="shared" si="14"/>
        <v>168580796</v>
      </c>
      <c r="D45" s="144">
        <v>168580796</v>
      </c>
      <c r="E45" s="144">
        <v>0</v>
      </c>
      <c r="F45" s="20">
        <f>+C45</f>
        <v>168580796</v>
      </c>
      <c r="G45" s="20">
        <f t="shared" si="13"/>
        <v>0</v>
      </c>
      <c r="H45" s="18"/>
      <c r="I45" s="16"/>
    </row>
    <row r="46" spans="1:9" s="9" customFormat="1" ht="30" customHeight="1">
      <c r="A46" s="93">
        <v>3</v>
      </c>
      <c r="B46" s="94" t="s">
        <v>95</v>
      </c>
      <c r="C46" s="95"/>
      <c r="D46" s="95"/>
      <c r="E46" s="95"/>
      <c r="F46" s="17"/>
      <c r="G46" s="20">
        <f t="shared" si="13"/>
        <v>0</v>
      </c>
      <c r="H46" s="18"/>
      <c r="I46" s="16"/>
    </row>
    <row r="47" spans="1:9" s="9" customFormat="1" ht="24.75" customHeight="1">
      <c r="A47" s="93">
        <v>4</v>
      </c>
      <c r="B47" s="99" t="s">
        <v>56</v>
      </c>
      <c r="C47" s="95"/>
      <c r="D47" s="95"/>
      <c r="E47" s="95"/>
      <c r="F47" s="17"/>
      <c r="G47" s="20">
        <f t="shared" si="13"/>
        <v>0</v>
      </c>
      <c r="H47" s="18"/>
      <c r="I47" s="16"/>
    </row>
    <row r="48" spans="1:9" s="9" customFormat="1" ht="21" customHeight="1">
      <c r="A48" s="111" t="s">
        <v>140</v>
      </c>
      <c r="B48" s="113" t="s">
        <v>50</v>
      </c>
      <c r="C48" s="114">
        <f>SUM(C49:C52)</f>
        <v>31108039.999999993</v>
      </c>
      <c r="D48" s="114">
        <f t="shared" ref="D48:G48" si="18">SUM(D49:D52)</f>
        <v>30557999.999999993</v>
      </c>
      <c r="E48" s="114">
        <f t="shared" si="18"/>
        <v>550039.99999999977</v>
      </c>
      <c r="F48" s="114">
        <f t="shared" si="18"/>
        <v>0</v>
      </c>
      <c r="G48" s="114">
        <f t="shared" si="18"/>
        <v>31108039.999999993</v>
      </c>
      <c r="H48" s="18"/>
      <c r="I48" s="16"/>
    </row>
    <row r="49" spans="1:9" s="9" customFormat="1" ht="21" customHeight="1">
      <c r="A49" s="90">
        <v>1</v>
      </c>
      <c r="B49" s="133" t="s">
        <v>84</v>
      </c>
      <c r="C49" s="144">
        <f t="shared" si="14"/>
        <v>16000000</v>
      </c>
      <c r="D49" s="144">
        <v>16000000</v>
      </c>
      <c r="E49" s="144">
        <v>0</v>
      </c>
      <c r="F49" s="17"/>
      <c r="G49" s="20">
        <f t="shared" si="13"/>
        <v>16000000</v>
      </c>
      <c r="H49" s="18"/>
      <c r="I49" s="16"/>
    </row>
    <row r="50" spans="1:9" s="9" customFormat="1" ht="21" customHeight="1">
      <c r="A50" s="90">
        <v>2</v>
      </c>
      <c r="B50" s="133" t="s">
        <v>79</v>
      </c>
      <c r="C50" s="144">
        <f t="shared" si="14"/>
        <v>61000.000000000466</v>
      </c>
      <c r="D50" s="144">
        <v>0</v>
      </c>
      <c r="E50" s="144">
        <v>61000.000000000466</v>
      </c>
      <c r="F50" s="17"/>
      <c r="G50" s="20">
        <f t="shared" si="13"/>
        <v>61000.000000000466</v>
      </c>
      <c r="H50" s="18"/>
      <c r="I50" s="16"/>
    </row>
    <row r="51" spans="1:9" s="9" customFormat="1" ht="21" customHeight="1">
      <c r="A51" s="90">
        <v>3</v>
      </c>
      <c r="B51" s="133" t="s">
        <v>72</v>
      </c>
      <c r="C51" s="144">
        <f t="shared" si="14"/>
        <v>489039.99999999924</v>
      </c>
      <c r="D51" s="144">
        <v>0</v>
      </c>
      <c r="E51" s="144">
        <v>489039.99999999924</v>
      </c>
      <c r="F51" s="17"/>
      <c r="G51" s="20">
        <f t="shared" si="13"/>
        <v>489039.99999999924</v>
      </c>
      <c r="H51" s="18"/>
      <c r="I51" s="16"/>
    </row>
    <row r="52" spans="1:9" s="9" customFormat="1" ht="21" customHeight="1">
      <c r="A52" s="90">
        <v>4</v>
      </c>
      <c r="B52" s="133" t="s">
        <v>74</v>
      </c>
      <c r="C52" s="144">
        <f t="shared" si="14"/>
        <v>14557999.999999993</v>
      </c>
      <c r="D52" s="144">
        <v>14557999.999999993</v>
      </c>
      <c r="E52" s="144">
        <v>0</v>
      </c>
      <c r="F52" s="17"/>
      <c r="G52" s="20">
        <f t="shared" si="13"/>
        <v>14557999.999999993</v>
      </c>
      <c r="H52" s="18"/>
      <c r="I52" s="16"/>
    </row>
    <row r="53" spans="1:9" s="9" customFormat="1" ht="21" customHeight="1">
      <c r="A53" s="111" t="s">
        <v>100</v>
      </c>
      <c r="B53" s="113" t="s">
        <v>103</v>
      </c>
      <c r="C53" s="114">
        <f t="shared" ref="C53:G53" si="19">SUM(C54)</f>
        <v>153431130</v>
      </c>
      <c r="D53" s="114">
        <f t="shared" si="19"/>
        <v>129931130</v>
      </c>
      <c r="E53" s="114">
        <f t="shared" si="19"/>
        <v>23500000</v>
      </c>
      <c r="F53" s="114">
        <f t="shared" si="19"/>
        <v>126115826</v>
      </c>
      <c r="G53" s="114">
        <f t="shared" si="19"/>
        <v>27315304</v>
      </c>
      <c r="H53" s="18"/>
      <c r="I53" s="16"/>
    </row>
    <row r="54" spans="1:9" s="9" customFormat="1" ht="37.5" customHeight="1">
      <c r="A54" s="93">
        <v>1</v>
      </c>
      <c r="B54" s="94" t="s">
        <v>104</v>
      </c>
      <c r="C54" s="95">
        <f>SUM(C55:C57)</f>
        <v>153431130</v>
      </c>
      <c r="D54" s="95">
        <f t="shared" ref="D54:G54" si="20">SUM(D55:D57)</f>
        <v>129931130</v>
      </c>
      <c r="E54" s="95">
        <f t="shared" si="20"/>
        <v>23500000</v>
      </c>
      <c r="F54" s="95">
        <f t="shared" si="20"/>
        <v>126115826</v>
      </c>
      <c r="G54" s="95">
        <f t="shared" si="20"/>
        <v>27315304</v>
      </c>
      <c r="H54" s="95">
        <f t="shared" ref="H54" si="21">SUM(H55:H57)</f>
        <v>0</v>
      </c>
      <c r="I54" s="16"/>
    </row>
    <row r="55" spans="1:9" s="9" customFormat="1" ht="22.5" customHeight="1">
      <c r="A55" s="90" t="s">
        <v>55</v>
      </c>
      <c r="B55" s="73" t="s">
        <v>175</v>
      </c>
      <c r="C55" s="144">
        <f t="shared" si="14"/>
        <v>122935826</v>
      </c>
      <c r="D55" s="144">
        <v>99435826</v>
      </c>
      <c r="E55" s="144">
        <v>23500000</v>
      </c>
      <c r="F55" s="20">
        <f>+C55</f>
        <v>122935826</v>
      </c>
      <c r="G55" s="20">
        <f t="shared" si="13"/>
        <v>0</v>
      </c>
      <c r="H55" s="18"/>
      <c r="I55" s="16"/>
    </row>
    <row r="56" spans="1:9" s="9" customFormat="1" ht="22.5" customHeight="1">
      <c r="A56" s="90" t="s">
        <v>55</v>
      </c>
      <c r="B56" s="133" t="s">
        <v>65</v>
      </c>
      <c r="C56" s="144">
        <f t="shared" si="14"/>
        <v>27315304</v>
      </c>
      <c r="D56" s="144">
        <v>27315304</v>
      </c>
      <c r="E56" s="144">
        <v>0</v>
      </c>
      <c r="F56" s="17"/>
      <c r="G56" s="20">
        <f t="shared" si="13"/>
        <v>27315304</v>
      </c>
      <c r="H56" s="18"/>
      <c r="I56" s="16"/>
    </row>
    <row r="57" spans="1:9" s="201" customFormat="1" ht="22.5" customHeight="1">
      <c r="A57" s="196" t="s">
        <v>55</v>
      </c>
      <c r="B57" s="202" t="s">
        <v>80</v>
      </c>
      <c r="C57" s="198">
        <f t="shared" si="14"/>
        <v>3180000</v>
      </c>
      <c r="D57" s="198">
        <v>3180000</v>
      </c>
      <c r="E57" s="198">
        <v>0</v>
      </c>
      <c r="F57" s="199">
        <f>+C57</f>
        <v>3180000</v>
      </c>
      <c r="G57" s="199">
        <f t="shared" si="13"/>
        <v>0</v>
      </c>
      <c r="H57" s="200"/>
      <c r="I57" s="197"/>
    </row>
    <row r="58" spans="1:9" s="9" customFormat="1" ht="37.5" customHeight="1">
      <c r="A58" s="111" t="s">
        <v>105</v>
      </c>
      <c r="B58" s="113" t="s">
        <v>106</v>
      </c>
      <c r="C58" s="114">
        <f>+C59+C60+C62</f>
        <v>36818000</v>
      </c>
      <c r="D58" s="114">
        <f t="shared" ref="D58:G58" si="22">+D59+D60+D62</f>
        <v>34258000</v>
      </c>
      <c r="E58" s="114">
        <f t="shared" si="22"/>
        <v>2560000</v>
      </c>
      <c r="F58" s="114">
        <f t="shared" si="22"/>
        <v>8965000</v>
      </c>
      <c r="G58" s="114">
        <f t="shared" si="22"/>
        <v>27853000</v>
      </c>
      <c r="H58" s="114">
        <f t="shared" ref="H58" si="23">+H59+H60+H62</f>
        <v>0</v>
      </c>
      <c r="I58" s="16"/>
    </row>
    <row r="59" spans="1:9" s="9" customFormat="1" ht="72" customHeight="1">
      <c r="A59" s="93">
        <v>1</v>
      </c>
      <c r="B59" s="94" t="s">
        <v>107</v>
      </c>
      <c r="C59" s="95"/>
      <c r="D59" s="95"/>
      <c r="E59" s="95"/>
      <c r="F59" s="95"/>
      <c r="G59" s="20">
        <f t="shared" si="13"/>
        <v>0</v>
      </c>
      <c r="H59" s="95"/>
      <c r="I59" s="16"/>
    </row>
    <row r="60" spans="1:9" s="9" customFormat="1" ht="39" customHeight="1">
      <c r="A60" s="93">
        <v>2</v>
      </c>
      <c r="B60" s="94" t="s">
        <v>108</v>
      </c>
      <c r="C60" s="95">
        <f t="shared" ref="C60:E60" si="24">+C61</f>
        <v>0</v>
      </c>
      <c r="D60" s="95">
        <f t="shared" si="24"/>
        <v>0</v>
      </c>
      <c r="E60" s="95">
        <f t="shared" si="24"/>
        <v>0</v>
      </c>
      <c r="F60" s="17"/>
      <c r="G60" s="20">
        <f t="shared" si="13"/>
        <v>0</v>
      </c>
      <c r="H60" s="18"/>
      <c r="I60" s="16"/>
    </row>
    <row r="61" spans="1:9" s="9" customFormat="1" ht="19.5" customHeight="1">
      <c r="A61" s="90" t="s">
        <v>55</v>
      </c>
      <c r="B61" s="73" t="s">
        <v>178</v>
      </c>
      <c r="C61" s="144">
        <f t="shared" ref="C61:C69" si="25">SUM(D61:E61)</f>
        <v>0</v>
      </c>
      <c r="D61" s="144">
        <v>0</v>
      </c>
      <c r="E61" s="144">
        <v>0</v>
      </c>
      <c r="F61" s="17"/>
      <c r="G61" s="20">
        <f t="shared" si="13"/>
        <v>0</v>
      </c>
      <c r="H61" s="18"/>
      <c r="I61" s="16"/>
    </row>
    <row r="62" spans="1:9" s="9" customFormat="1" ht="21.75" customHeight="1">
      <c r="A62" s="93">
        <v>3</v>
      </c>
      <c r="B62" s="94" t="s">
        <v>59</v>
      </c>
      <c r="C62" s="95">
        <f>SUM(C63:C69)</f>
        <v>36818000</v>
      </c>
      <c r="D62" s="95">
        <f t="shared" ref="D62:G62" si="26">SUM(D63:D69)</f>
        <v>34258000</v>
      </c>
      <c r="E62" s="95">
        <f t="shared" si="26"/>
        <v>2560000</v>
      </c>
      <c r="F62" s="95">
        <f t="shared" si="26"/>
        <v>8965000</v>
      </c>
      <c r="G62" s="95">
        <f t="shared" si="26"/>
        <v>27853000</v>
      </c>
      <c r="H62" s="95">
        <f>SUM(H63:H69)</f>
        <v>0</v>
      </c>
      <c r="I62" s="16"/>
    </row>
    <row r="63" spans="1:9" s="9" customFormat="1" ht="21.75" customHeight="1">
      <c r="A63" s="90" t="s">
        <v>55</v>
      </c>
      <c r="B63" s="133" t="s">
        <v>63</v>
      </c>
      <c r="C63" s="144">
        <f t="shared" si="25"/>
        <v>5000000</v>
      </c>
      <c r="D63" s="144">
        <v>4700000</v>
      </c>
      <c r="E63" s="144">
        <v>300000</v>
      </c>
      <c r="F63" s="20">
        <f>+C63</f>
        <v>5000000</v>
      </c>
      <c r="G63" s="20">
        <f t="shared" si="13"/>
        <v>0</v>
      </c>
      <c r="H63" s="18"/>
      <c r="I63" s="16"/>
    </row>
    <row r="64" spans="1:9" s="9" customFormat="1" ht="21.75" customHeight="1">
      <c r="A64" s="90" t="s">
        <v>55</v>
      </c>
      <c r="B64" s="133" t="s">
        <v>84</v>
      </c>
      <c r="C64" s="144">
        <f t="shared" si="25"/>
        <v>2500000</v>
      </c>
      <c r="D64" s="144">
        <v>2370000</v>
      </c>
      <c r="E64" s="144">
        <v>130000</v>
      </c>
      <c r="F64" s="17"/>
      <c r="G64" s="20">
        <f t="shared" si="13"/>
        <v>2500000</v>
      </c>
      <c r="H64" s="18"/>
      <c r="I64" s="16"/>
    </row>
    <row r="65" spans="1:9" s="9" customFormat="1" ht="21.75" customHeight="1">
      <c r="A65" s="90" t="s">
        <v>55</v>
      </c>
      <c r="B65" s="133" t="s">
        <v>79</v>
      </c>
      <c r="C65" s="144">
        <f t="shared" si="25"/>
        <v>1303000</v>
      </c>
      <c r="D65" s="144">
        <v>903000</v>
      </c>
      <c r="E65" s="144">
        <v>400000</v>
      </c>
      <c r="F65" s="18"/>
      <c r="G65" s="20">
        <f t="shared" si="13"/>
        <v>1303000</v>
      </c>
      <c r="H65" s="18"/>
      <c r="I65" s="18"/>
    </row>
    <row r="66" spans="1:9" s="9" customFormat="1" ht="21.75" customHeight="1">
      <c r="A66" s="90" t="s">
        <v>55</v>
      </c>
      <c r="B66" s="133" t="s">
        <v>68</v>
      </c>
      <c r="C66" s="144">
        <f t="shared" si="25"/>
        <v>11500000</v>
      </c>
      <c r="D66" s="144">
        <v>10900000</v>
      </c>
      <c r="E66" s="144">
        <v>600000</v>
      </c>
      <c r="F66" s="18"/>
      <c r="G66" s="20">
        <f t="shared" si="13"/>
        <v>11500000</v>
      </c>
      <c r="H66" s="18"/>
      <c r="I66" s="18"/>
    </row>
    <row r="67" spans="1:9" s="9" customFormat="1" ht="21.75" customHeight="1">
      <c r="A67" s="90" t="s">
        <v>55</v>
      </c>
      <c r="B67" s="133" t="s">
        <v>74</v>
      </c>
      <c r="C67" s="144">
        <f t="shared" si="25"/>
        <v>50000</v>
      </c>
      <c r="D67" s="144">
        <v>50000</v>
      </c>
      <c r="E67" s="144">
        <v>0</v>
      </c>
      <c r="F67" s="18"/>
      <c r="G67" s="20">
        <f t="shared" si="13"/>
        <v>50000</v>
      </c>
      <c r="H67" s="18"/>
      <c r="I67" s="18"/>
    </row>
    <row r="68" spans="1:9" s="9" customFormat="1" ht="21.75" customHeight="1">
      <c r="A68" s="90" t="s">
        <v>55</v>
      </c>
      <c r="B68" s="133" t="s">
        <v>88</v>
      </c>
      <c r="C68" s="144">
        <f t="shared" si="25"/>
        <v>2500000</v>
      </c>
      <c r="D68" s="144">
        <v>2370000</v>
      </c>
      <c r="E68" s="144">
        <v>130000</v>
      </c>
      <c r="F68" s="18"/>
      <c r="G68" s="20">
        <f t="shared" si="13"/>
        <v>2500000</v>
      </c>
      <c r="H68" s="18"/>
      <c r="I68" s="18"/>
    </row>
    <row r="69" spans="1:9" s="9" customFormat="1" ht="21.75" customHeight="1">
      <c r="A69" s="90" t="s">
        <v>55</v>
      </c>
      <c r="B69" s="138" t="s">
        <v>82</v>
      </c>
      <c r="C69" s="144">
        <f t="shared" si="25"/>
        <v>13965000</v>
      </c>
      <c r="D69" s="144">
        <v>12965000</v>
      </c>
      <c r="E69" s="144">
        <v>1000000</v>
      </c>
      <c r="F69" s="82">
        <f>+C69-10000000</f>
        <v>3965000</v>
      </c>
      <c r="G69" s="20">
        <f t="shared" si="13"/>
        <v>10000000</v>
      </c>
      <c r="H69" s="18"/>
      <c r="I69" s="18"/>
    </row>
    <row r="70" spans="1:9" s="9" customFormat="1" ht="20.25" customHeight="1">
      <c r="A70" s="111" t="s">
        <v>60</v>
      </c>
      <c r="B70" s="16" t="s">
        <v>43</v>
      </c>
      <c r="C70" s="17">
        <f>+C71+C80+C116+C130+C141+C143+C161+C169</f>
        <v>17674591960</v>
      </c>
      <c r="D70" s="17">
        <f>+D71+D80+D116+D130+D141+D143+D161+D169</f>
        <v>16926562040</v>
      </c>
      <c r="E70" s="17">
        <f>+E71+E80+E116+E130+E141+E143+E161+E169</f>
        <v>750518668</v>
      </c>
      <c r="F70" s="17">
        <f>+F71+F80+F116+F130+F141+F143+F161+F169</f>
        <v>3743532968</v>
      </c>
      <c r="G70" s="17">
        <f>+G71+G80+G116+G130+G141+G143+G161+G169</f>
        <v>13931058992</v>
      </c>
      <c r="H70" s="18"/>
      <c r="I70" s="16"/>
    </row>
    <row r="71" spans="1:9" s="83" customFormat="1" ht="20.25" customHeight="1">
      <c r="A71" s="111" t="s">
        <v>30</v>
      </c>
      <c r="B71" s="113" t="s">
        <v>53</v>
      </c>
      <c r="C71" s="112">
        <f>+C72</f>
        <v>137345400</v>
      </c>
      <c r="D71" s="112">
        <f t="shared" ref="D71:G71" si="27">+D72</f>
        <v>137345400</v>
      </c>
      <c r="E71" s="112">
        <f t="shared" si="27"/>
        <v>0</v>
      </c>
      <c r="F71" s="112">
        <f t="shared" si="27"/>
        <v>38282800</v>
      </c>
      <c r="G71" s="112">
        <f t="shared" si="27"/>
        <v>99062600</v>
      </c>
      <c r="H71" s="81"/>
      <c r="I71" s="73"/>
    </row>
    <row r="72" spans="1:9" s="83" customFormat="1" ht="20.25" customHeight="1">
      <c r="A72" s="93">
        <v>1</v>
      </c>
      <c r="B72" s="94" t="s">
        <v>70</v>
      </c>
      <c r="C72" s="95">
        <f>SUM(C73:C79)</f>
        <v>137345400</v>
      </c>
      <c r="D72" s="95">
        <f t="shared" ref="D72:G72" si="28">SUM(D73:D79)</f>
        <v>137345400</v>
      </c>
      <c r="E72" s="95">
        <f t="shared" si="28"/>
        <v>0</v>
      </c>
      <c r="F72" s="95">
        <f t="shared" si="28"/>
        <v>38282800</v>
      </c>
      <c r="G72" s="95">
        <f t="shared" si="28"/>
        <v>99062600</v>
      </c>
      <c r="H72" s="81"/>
      <c r="I72" s="73"/>
    </row>
    <row r="73" spans="1:9" s="83" customFormat="1" ht="20.25" customHeight="1">
      <c r="A73" s="97" t="s">
        <v>55</v>
      </c>
      <c r="B73" s="133" t="s">
        <v>62</v>
      </c>
      <c r="C73" s="144">
        <f>SUM(D73:E73)</f>
        <v>385000</v>
      </c>
      <c r="D73" s="144">
        <v>385000</v>
      </c>
      <c r="E73" s="144"/>
      <c r="F73" s="20"/>
      <c r="G73" s="20">
        <f t="shared" si="13"/>
        <v>385000</v>
      </c>
      <c r="H73" s="81"/>
      <c r="I73" s="73"/>
    </row>
    <row r="74" spans="1:9" s="83" customFormat="1" ht="20.25" customHeight="1">
      <c r="A74" s="97" t="s">
        <v>55</v>
      </c>
      <c r="B74" s="133" t="s">
        <v>65</v>
      </c>
      <c r="C74" s="144">
        <f t="shared" ref="C74:C79" si="29">SUM(D74:E74)</f>
        <v>95000</v>
      </c>
      <c r="D74" s="134">
        <v>95000</v>
      </c>
      <c r="E74" s="134"/>
      <c r="F74" s="20"/>
      <c r="G74" s="20">
        <f t="shared" si="13"/>
        <v>95000</v>
      </c>
      <c r="H74" s="81"/>
      <c r="I74" s="73"/>
    </row>
    <row r="75" spans="1:9" s="83" customFormat="1" ht="20.25" customHeight="1">
      <c r="A75" s="97" t="s">
        <v>55</v>
      </c>
      <c r="B75" s="133" t="s">
        <v>66</v>
      </c>
      <c r="C75" s="144">
        <f t="shared" si="29"/>
        <v>62168000</v>
      </c>
      <c r="D75" s="129">
        <v>62168000</v>
      </c>
      <c r="E75" s="134"/>
      <c r="F75" s="20">
        <v>38168000</v>
      </c>
      <c r="G75" s="20">
        <f t="shared" si="13"/>
        <v>24000000</v>
      </c>
      <c r="H75" s="81"/>
      <c r="I75" s="73"/>
    </row>
    <row r="76" spans="1:9" s="83" customFormat="1" ht="20.25" customHeight="1">
      <c r="A76" s="97" t="s">
        <v>55</v>
      </c>
      <c r="B76" s="133" t="s">
        <v>72</v>
      </c>
      <c r="C76" s="144">
        <f t="shared" si="29"/>
        <v>64022600</v>
      </c>
      <c r="D76" s="129">
        <v>64022600</v>
      </c>
      <c r="E76" s="134"/>
      <c r="F76" s="81"/>
      <c r="G76" s="20">
        <f t="shared" si="13"/>
        <v>64022600</v>
      </c>
      <c r="H76" s="81"/>
      <c r="I76" s="73"/>
    </row>
    <row r="77" spans="1:9" s="83" customFormat="1" ht="20.25" customHeight="1">
      <c r="A77" s="97" t="s">
        <v>55</v>
      </c>
      <c r="B77" s="133" t="s">
        <v>68</v>
      </c>
      <c r="C77" s="144">
        <f t="shared" si="29"/>
        <v>760000</v>
      </c>
      <c r="D77" s="129">
        <v>760000</v>
      </c>
      <c r="E77" s="134"/>
      <c r="F77" s="81"/>
      <c r="G77" s="20">
        <f t="shared" si="13"/>
        <v>760000</v>
      </c>
      <c r="H77" s="81"/>
      <c r="I77" s="73"/>
    </row>
    <row r="78" spans="1:9" s="83" customFormat="1" ht="20.25" customHeight="1">
      <c r="A78" s="97" t="s">
        <v>55</v>
      </c>
      <c r="B78" s="133" t="s">
        <v>73</v>
      </c>
      <c r="C78" s="144">
        <f t="shared" si="29"/>
        <v>9800000</v>
      </c>
      <c r="D78" s="129">
        <v>9800000</v>
      </c>
      <c r="E78" s="134"/>
      <c r="F78" s="81"/>
      <c r="G78" s="20">
        <f t="shared" si="13"/>
        <v>9800000</v>
      </c>
      <c r="H78" s="81"/>
      <c r="I78" s="73"/>
    </row>
    <row r="79" spans="1:9" s="83" customFormat="1" ht="20.25" customHeight="1">
      <c r="A79" s="97" t="s">
        <v>55</v>
      </c>
      <c r="B79" s="133" t="s">
        <v>64</v>
      </c>
      <c r="C79" s="144">
        <f t="shared" si="29"/>
        <v>114800</v>
      </c>
      <c r="D79" s="129">
        <v>114800</v>
      </c>
      <c r="E79" s="134"/>
      <c r="F79" s="82">
        <f>+D79</f>
        <v>114800</v>
      </c>
      <c r="G79" s="20">
        <f t="shared" si="13"/>
        <v>0</v>
      </c>
      <c r="H79" s="81"/>
      <c r="I79" s="73"/>
    </row>
    <row r="80" spans="1:9" s="83" customFormat="1" ht="38.25" customHeight="1">
      <c r="A80" s="111" t="s">
        <v>75</v>
      </c>
      <c r="B80" s="113" t="s">
        <v>49</v>
      </c>
      <c r="C80" s="114">
        <f>+C81+C98</f>
        <v>13496447744</v>
      </c>
      <c r="D80" s="114">
        <f t="shared" ref="D80:G80" si="30">+D81+D98</f>
        <v>12918182283</v>
      </c>
      <c r="E80" s="114">
        <f t="shared" si="30"/>
        <v>580754209</v>
      </c>
      <c r="F80" s="114">
        <f>+F81+F98</f>
        <v>1432189419</v>
      </c>
      <c r="G80" s="114">
        <f t="shared" si="30"/>
        <v>12064258325</v>
      </c>
      <c r="H80" s="81"/>
      <c r="I80" s="73"/>
    </row>
    <row r="81" spans="1:9" s="83" customFormat="1" ht="39.75" customHeight="1">
      <c r="A81" s="93">
        <v>1</v>
      </c>
      <c r="B81" s="94" t="s">
        <v>76</v>
      </c>
      <c r="C81" s="95">
        <f>SUM(C82:C97)</f>
        <v>8342729624</v>
      </c>
      <c r="D81" s="95">
        <f t="shared" ref="D81:G81" si="31">SUM(D82:D97)</f>
        <v>8345218372</v>
      </c>
      <c r="E81" s="95">
        <f t="shared" si="31"/>
        <v>0</v>
      </c>
      <c r="F81" s="95">
        <f t="shared" si="31"/>
        <v>100695113</v>
      </c>
      <c r="G81" s="95">
        <f t="shared" si="31"/>
        <v>8242034511</v>
      </c>
      <c r="H81" s="81"/>
      <c r="I81" s="73"/>
    </row>
    <row r="82" spans="1:9" s="83" customFormat="1" ht="20.25" customHeight="1">
      <c r="A82" s="97" t="s">
        <v>55</v>
      </c>
      <c r="B82" s="133" t="s">
        <v>62</v>
      </c>
      <c r="C82" s="144">
        <v>345973306</v>
      </c>
      <c r="D82" s="129">
        <v>345973306</v>
      </c>
      <c r="E82" s="144">
        <v>0</v>
      </c>
      <c r="F82" s="81"/>
      <c r="G82" s="20">
        <f t="shared" si="13"/>
        <v>345973306</v>
      </c>
      <c r="H82" s="81"/>
      <c r="I82" s="81"/>
    </row>
    <row r="83" spans="1:9" s="83" customFormat="1" ht="20.25" customHeight="1">
      <c r="A83" s="97" t="s">
        <v>55</v>
      </c>
      <c r="B83" s="133" t="s">
        <v>63</v>
      </c>
      <c r="C83" s="144">
        <v>52633822</v>
      </c>
      <c r="D83" s="129">
        <v>55122570</v>
      </c>
      <c r="E83" s="144">
        <v>0</v>
      </c>
      <c r="F83" s="81"/>
      <c r="G83" s="20">
        <f t="shared" si="13"/>
        <v>52633822</v>
      </c>
      <c r="H83" s="81"/>
      <c r="I83" s="81"/>
    </row>
    <row r="84" spans="1:9" s="83" customFormat="1" ht="20.25" customHeight="1">
      <c r="A84" s="97" t="s">
        <v>55</v>
      </c>
      <c r="B84" s="133" t="s">
        <v>77</v>
      </c>
      <c r="C84" s="144">
        <v>21298193</v>
      </c>
      <c r="D84" s="129">
        <v>21298193</v>
      </c>
      <c r="E84" s="144">
        <v>0</v>
      </c>
      <c r="F84" s="82">
        <f>+C84</f>
        <v>21298193</v>
      </c>
      <c r="G84" s="20">
        <f t="shared" si="13"/>
        <v>0</v>
      </c>
      <c r="H84" s="81"/>
      <c r="I84" s="81"/>
    </row>
    <row r="85" spans="1:9" s="83" customFormat="1" ht="20.25" customHeight="1">
      <c r="A85" s="97" t="s">
        <v>55</v>
      </c>
      <c r="B85" s="133" t="s">
        <v>78</v>
      </c>
      <c r="C85" s="144">
        <v>79396920</v>
      </c>
      <c r="D85" s="129">
        <v>79396920</v>
      </c>
      <c r="E85" s="144">
        <v>0</v>
      </c>
      <c r="F85" s="82">
        <f>+C85</f>
        <v>79396920</v>
      </c>
      <c r="G85" s="20">
        <f t="shared" si="13"/>
        <v>0</v>
      </c>
      <c r="H85" s="81"/>
      <c r="I85" s="81"/>
    </row>
    <row r="86" spans="1:9" s="83" customFormat="1" ht="20.25" customHeight="1">
      <c r="A86" s="97" t="s">
        <v>55</v>
      </c>
      <c r="B86" s="133" t="s">
        <v>65</v>
      </c>
      <c r="C86" s="144">
        <v>1160656000</v>
      </c>
      <c r="D86" s="129">
        <v>1160656000</v>
      </c>
      <c r="E86" s="144">
        <v>0</v>
      </c>
      <c r="F86" s="81"/>
      <c r="G86" s="20">
        <f t="shared" si="13"/>
        <v>1160656000</v>
      </c>
      <c r="H86" s="81"/>
      <c r="I86" s="81"/>
    </row>
    <row r="87" spans="1:9" s="83" customFormat="1" ht="20.25" customHeight="1">
      <c r="A87" s="97" t="s">
        <v>55</v>
      </c>
      <c r="B87" s="133" t="s">
        <v>66</v>
      </c>
      <c r="C87" s="144">
        <v>519708072</v>
      </c>
      <c r="D87" s="129">
        <v>519708072</v>
      </c>
      <c r="E87" s="144">
        <v>0</v>
      </c>
      <c r="F87" s="81"/>
      <c r="G87" s="20">
        <f t="shared" si="13"/>
        <v>519708072</v>
      </c>
      <c r="H87" s="81"/>
      <c r="I87" s="81"/>
    </row>
    <row r="88" spans="1:9" s="83" customFormat="1" ht="20.25" customHeight="1">
      <c r="A88" s="97" t="s">
        <v>55</v>
      </c>
      <c r="B88" s="133" t="s">
        <v>67</v>
      </c>
      <c r="C88" s="144">
        <v>299112444</v>
      </c>
      <c r="D88" s="129">
        <v>299112444</v>
      </c>
      <c r="E88" s="144">
        <v>0</v>
      </c>
      <c r="F88" s="81"/>
      <c r="G88" s="20">
        <f t="shared" si="13"/>
        <v>299112444</v>
      </c>
      <c r="H88" s="81"/>
      <c r="I88" s="81"/>
    </row>
    <row r="89" spans="1:9" s="83" customFormat="1" ht="20.25" customHeight="1">
      <c r="A89" s="97" t="s">
        <v>55</v>
      </c>
      <c r="B89" s="133" t="s">
        <v>79</v>
      </c>
      <c r="C89" s="144">
        <v>63569271</v>
      </c>
      <c r="D89" s="129">
        <v>63569271</v>
      </c>
      <c r="E89" s="144">
        <v>0</v>
      </c>
      <c r="F89" s="81"/>
      <c r="G89" s="20">
        <f t="shared" si="13"/>
        <v>63569271</v>
      </c>
      <c r="H89" s="81"/>
      <c r="I89" s="81"/>
    </row>
    <row r="90" spans="1:9" s="83" customFormat="1" ht="20.25" customHeight="1">
      <c r="A90" s="97" t="s">
        <v>55</v>
      </c>
      <c r="B90" s="133" t="s">
        <v>80</v>
      </c>
      <c r="C90" s="144">
        <v>368003165</v>
      </c>
      <c r="D90" s="129">
        <v>368003165</v>
      </c>
      <c r="E90" s="144">
        <v>0</v>
      </c>
      <c r="F90" s="81"/>
      <c r="G90" s="20">
        <f t="shared" si="13"/>
        <v>368003165</v>
      </c>
      <c r="H90" s="81"/>
      <c r="I90" s="81"/>
    </row>
    <row r="91" spans="1:9" s="83" customFormat="1" ht="20.25" customHeight="1">
      <c r="A91" s="97" t="s">
        <v>55</v>
      </c>
      <c r="B91" s="133" t="s">
        <v>72</v>
      </c>
      <c r="C91" s="144">
        <v>1444039029</v>
      </c>
      <c r="D91" s="129">
        <v>1444039029</v>
      </c>
      <c r="E91" s="144">
        <v>0</v>
      </c>
      <c r="F91" s="81"/>
      <c r="G91" s="20">
        <f t="shared" si="13"/>
        <v>1444039029</v>
      </c>
      <c r="H91" s="81"/>
      <c r="I91" s="81"/>
    </row>
    <row r="92" spans="1:9" s="83" customFormat="1" ht="20.25" customHeight="1">
      <c r="A92" s="97" t="s">
        <v>55</v>
      </c>
      <c r="B92" s="133" t="s">
        <v>68</v>
      </c>
      <c r="C92" s="144">
        <v>434833760</v>
      </c>
      <c r="D92" s="129">
        <v>434833760</v>
      </c>
      <c r="E92" s="144">
        <v>0</v>
      </c>
      <c r="F92" s="81"/>
      <c r="G92" s="20">
        <f t="shared" si="13"/>
        <v>434833760</v>
      </c>
      <c r="H92" s="81"/>
      <c r="I92" s="81"/>
    </row>
    <row r="93" spans="1:9" s="83" customFormat="1" ht="20.25" customHeight="1">
      <c r="A93" s="97" t="s">
        <v>55</v>
      </c>
      <c r="B93" s="133" t="s">
        <v>74</v>
      </c>
      <c r="C93" s="144">
        <v>1171689234</v>
      </c>
      <c r="D93" s="129">
        <v>1171689234</v>
      </c>
      <c r="E93" s="144">
        <v>0</v>
      </c>
      <c r="F93" s="81"/>
      <c r="G93" s="20">
        <f t="shared" ref="G93:G155" si="32">+C93-F93</f>
        <v>1171689234</v>
      </c>
      <c r="H93" s="81"/>
      <c r="I93" s="81"/>
    </row>
    <row r="94" spans="1:9" s="83" customFormat="1" ht="20.25" customHeight="1">
      <c r="A94" s="97" t="s">
        <v>55</v>
      </c>
      <c r="B94" s="133" t="s">
        <v>69</v>
      </c>
      <c r="C94" s="144">
        <v>1400095500</v>
      </c>
      <c r="D94" s="129">
        <v>1400095500</v>
      </c>
      <c r="E94" s="144">
        <v>0</v>
      </c>
      <c r="F94" s="81"/>
      <c r="G94" s="20">
        <f t="shared" si="32"/>
        <v>1400095500</v>
      </c>
      <c r="H94" s="81"/>
      <c r="I94" s="81"/>
    </row>
    <row r="95" spans="1:9" s="83" customFormat="1" ht="20.25" customHeight="1">
      <c r="A95" s="97" t="s">
        <v>55</v>
      </c>
      <c r="B95" s="133" t="s">
        <v>64</v>
      </c>
      <c r="C95" s="144">
        <v>761578024</v>
      </c>
      <c r="D95" s="129">
        <v>761578024</v>
      </c>
      <c r="E95" s="144">
        <v>0</v>
      </c>
      <c r="F95" s="81"/>
      <c r="G95" s="20">
        <f t="shared" si="32"/>
        <v>761578024</v>
      </c>
      <c r="H95" s="81"/>
      <c r="I95" s="81"/>
    </row>
    <row r="96" spans="1:9" s="83" customFormat="1" ht="20.25" customHeight="1">
      <c r="A96" s="97" t="s">
        <v>55</v>
      </c>
      <c r="B96" s="133" t="s">
        <v>81</v>
      </c>
      <c r="C96" s="144">
        <v>437</v>
      </c>
      <c r="D96" s="129">
        <v>437</v>
      </c>
      <c r="E96" s="144">
        <v>0</v>
      </c>
      <c r="F96" s="81"/>
      <c r="G96" s="20">
        <f t="shared" si="32"/>
        <v>437</v>
      </c>
      <c r="H96" s="81"/>
      <c r="I96" s="81"/>
    </row>
    <row r="97" spans="1:9" s="83" customFormat="1" ht="20.25" customHeight="1">
      <c r="A97" s="97" t="s">
        <v>55</v>
      </c>
      <c r="B97" s="133" t="s">
        <v>82</v>
      </c>
      <c r="C97" s="144">
        <v>220142447</v>
      </c>
      <c r="D97" s="129">
        <v>220142447</v>
      </c>
      <c r="E97" s="144">
        <v>0</v>
      </c>
      <c r="F97" s="81"/>
      <c r="G97" s="20">
        <f t="shared" si="32"/>
        <v>220142447</v>
      </c>
      <c r="H97" s="81"/>
      <c r="I97" s="81"/>
    </row>
    <row r="98" spans="1:9" s="83" customFormat="1" ht="56.25" customHeight="1">
      <c r="A98" s="93">
        <v>2</v>
      </c>
      <c r="B98" s="94" t="s">
        <v>83</v>
      </c>
      <c r="C98" s="95">
        <f>SUM(C99:C115)</f>
        <v>5153718120</v>
      </c>
      <c r="D98" s="95">
        <f>SUM(D99:D115)</f>
        <v>4572963911</v>
      </c>
      <c r="E98" s="95">
        <f>SUM(E99:E115)</f>
        <v>580754209</v>
      </c>
      <c r="F98" s="95">
        <f>SUM(F99:F115)</f>
        <v>1331494306</v>
      </c>
      <c r="G98" s="95">
        <f>SUM(G99:G115)</f>
        <v>3822223814</v>
      </c>
      <c r="H98" s="81"/>
      <c r="I98" s="81"/>
    </row>
    <row r="99" spans="1:9" s="83" customFormat="1">
      <c r="A99" s="90" t="s">
        <v>55</v>
      </c>
      <c r="B99" s="73" t="s">
        <v>174</v>
      </c>
      <c r="C99" s="144">
        <v>427303730</v>
      </c>
      <c r="D99" s="129">
        <v>300856392</v>
      </c>
      <c r="E99" s="144">
        <v>126447338</v>
      </c>
      <c r="F99" s="81"/>
      <c r="G99" s="20">
        <f t="shared" si="32"/>
        <v>427303730</v>
      </c>
      <c r="H99" s="81"/>
      <c r="I99" s="81"/>
    </row>
    <row r="100" spans="1:9" s="83" customFormat="1">
      <c r="A100" s="90" t="s">
        <v>55</v>
      </c>
      <c r="B100" s="73" t="s">
        <v>62</v>
      </c>
      <c r="C100" s="144">
        <v>1124600</v>
      </c>
      <c r="D100" s="129">
        <v>1124600</v>
      </c>
      <c r="E100" s="144">
        <v>0</v>
      </c>
      <c r="F100" s="81"/>
      <c r="G100" s="20">
        <f t="shared" si="32"/>
        <v>1124600</v>
      </c>
      <c r="H100" s="81"/>
      <c r="I100" s="81"/>
    </row>
    <row r="101" spans="1:9" s="83" customFormat="1">
      <c r="A101" s="90" t="s">
        <v>55</v>
      </c>
      <c r="B101" s="73" t="s">
        <v>63</v>
      </c>
      <c r="C101" s="144">
        <v>144792000</v>
      </c>
      <c r="D101" s="129">
        <v>131542000</v>
      </c>
      <c r="E101" s="144">
        <v>13250000</v>
      </c>
      <c r="F101" s="82">
        <f>+C101</f>
        <v>144792000</v>
      </c>
      <c r="G101" s="20">
        <f t="shared" si="32"/>
        <v>0</v>
      </c>
      <c r="H101" s="81"/>
      <c r="I101" s="81"/>
    </row>
    <row r="102" spans="1:9" s="83" customFormat="1">
      <c r="A102" s="90" t="s">
        <v>55</v>
      </c>
      <c r="B102" s="73" t="s">
        <v>84</v>
      </c>
      <c r="C102" s="144">
        <v>700750</v>
      </c>
      <c r="D102" s="129">
        <v>700750</v>
      </c>
      <c r="E102" s="144">
        <v>0</v>
      </c>
      <c r="F102" s="81"/>
      <c r="G102" s="20">
        <f t="shared" si="32"/>
        <v>700750</v>
      </c>
      <c r="H102" s="81"/>
      <c r="I102" s="81"/>
    </row>
    <row r="103" spans="1:9" s="83" customFormat="1">
      <c r="A103" s="90" t="s">
        <v>55</v>
      </c>
      <c r="B103" s="73" t="s">
        <v>77</v>
      </c>
      <c r="C103" s="144">
        <v>148215986</v>
      </c>
      <c r="D103" s="129">
        <v>146078437</v>
      </c>
      <c r="E103" s="144">
        <v>2137549</v>
      </c>
      <c r="F103" s="81"/>
      <c r="G103" s="20">
        <f t="shared" si="32"/>
        <v>148215986</v>
      </c>
      <c r="H103" s="81"/>
      <c r="I103" s="81"/>
    </row>
    <row r="104" spans="1:9" s="83" customFormat="1">
      <c r="A104" s="90"/>
      <c r="B104" s="73" t="s">
        <v>78</v>
      </c>
      <c r="C104" s="144">
        <v>0</v>
      </c>
      <c r="D104" s="129">
        <v>0</v>
      </c>
      <c r="E104" s="144">
        <v>0</v>
      </c>
      <c r="F104" s="81"/>
      <c r="G104" s="20">
        <f t="shared" si="32"/>
        <v>0</v>
      </c>
      <c r="H104" s="81"/>
      <c r="I104" s="81"/>
    </row>
    <row r="105" spans="1:9" s="83" customFormat="1">
      <c r="A105" s="90" t="s">
        <v>55</v>
      </c>
      <c r="B105" s="73" t="s">
        <v>65</v>
      </c>
      <c r="C105" s="144">
        <v>479000000</v>
      </c>
      <c r="D105" s="129">
        <v>430000000</v>
      </c>
      <c r="E105" s="144">
        <v>49000000</v>
      </c>
      <c r="F105" s="81"/>
      <c r="G105" s="20">
        <f t="shared" si="32"/>
        <v>479000000</v>
      </c>
      <c r="H105" s="81"/>
      <c r="I105" s="81"/>
    </row>
    <row r="106" spans="1:9" s="83" customFormat="1">
      <c r="A106" s="90" t="s">
        <v>55</v>
      </c>
      <c r="B106" s="73" t="s">
        <v>66</v>
      </c>
      <c r="C106" s="144">
        <v>74487850</v>
      </c>
      <c r="D106" s="129">
        <v>44366928</v>
      </c>
      <c r="E106" s="144">
        <v>30120922</v>
      </c>
      <c r="F106" s="81"/>
      <c r="G106" s="20">
        <f t="shared" si="32"/>
        <v>74487850</v>
      </c>
      <c r="H106" s="81"/>
      <c r="I106" s="81"/>
    </row>
    <row r="107" spans="1:9" s="83" customFormat="1">
      <c r="A107" s="90" t="s">
        <v>55</v>
      </c>
      <c r="B107" s="73" t="s">
        <v>67</v>
      </c>
      <c r="C107" s="144">
        <v>676173910</v>
      </c>
      <c r="D107" s="129">
        <v>593173910</v>
      </c>
      <c r="E107" s="144">
        <v>83000000</v>
      </c>
      <c r="F107" s="81"/>
      <c r="G107" s="20">
        <f t="shared" si="32"/>
        <v>676173910</v>
      </c>
      <c r="H107" s="81"/>
      <c r="I107" s="81"/>
    </row>
    <row r="108" spans="1:9" s="83" customFormat="1">
      <c r="A108" s="90" t="s">
        <v>55</v>
      </c>
      <c r="B108" s="73" t="s">
        <v>79</v>
      </c>
      <c r="C108" s="144">
        <v>372140560</v>
      </c>
      <c r="D108" s="129">
        <v>322140560</v>
      </c>
      <c r="E108" s="144">
        <v>50000000</v>
      </c>
      <c r="F108" s="82"/>
      <c r="G108" s="20">
        <f t="shared" si="32"/>
        <v>372140560</v>
      </c>
      <c r="H108" s="81"/>
      <c r="I108" s="82"/>
    </row>
    <row r="109" spans="1:9" s="206" customFormat="1">
      <c r="A109" s="196" t="s">
        <v>55</v>
      </c>
      <c r="B109" s="197" t="s">
        <v>80</v>
      </c>
      <c r="C109" s="198">
        <v>157529850</v>
      </c>
      <c r="D109" s="203">
        <v>150731450</v>
      </c>
      <c r="E109" s="198">
        <v>6798400</v>
      </c>
      <c r="F109" s="204">
        <f>+D109</f>
        <v>150731450</v>
      </c>
      <c r="G109" s="199">
        <f t="shared" si="32"/>
        <v>6798400</v>
      </c>
      <c r="H109" s="205"/>
      <c r="I109" s="205"/>
    </row>
    <row r="110" spans="1:9" s="83" customFormat="1">
      <c r="A110" s="90" t="s">
        <v>55</v>
      </c>
      <c r="B110" s="73" t="s">
        <v>72</v>
      </c>
      <c r="C110" s="144">
        <v>10455400</v>
      </c>
      <c r="D110" s="129">
        <v>10455400</v>
      </c>
      <c r="E110" s="144">
        <v>0</v>
      </c>
      <c r="F110" s="81"/>
      <c r="G110" s="20">
        <f t="shared" si="32"/>
        <v>10455400</v>
      </c>
      <c r="H110" s="81"/>
      <c r="I110" s="81"/>
    </row>
    <row r="111" spans="1:9" s="83" customFormat="1">
      <c r="A111" s="90" t="s">
        <v>55</v>
      </c>
      <c r="B111" s="73" t="s">
        <v>68</v>
      </c>
      <c r="C111" s="144">
        <v>439000000</v>
      </c>
      <c r="D111" s="129">
        <v>396000000</v>
      </c>
      <c r="E111" s="144">
        <v>43000000</v>
      </c>
      <c r="F111" s="81"/>
      <c r="G111" s="20">
        <f t="shared" si="32"/>
        <v>439000000</v>
      </c>
      <c r="H111" s="81"/>
      <c r="I111" s="81"/>
    </row>
    <row r="112" spans="1:9" s="83" customFormat="1">
      <c r="A112" s="90" t="s">
        <v>55</v>
      </c>
      <c r="B112" s="73" t="s">
        <v>73</v>
      </c>
      <c r="C112" s="144">
        <v>570000000</v>
      </c>
      <c r="D112" s="129">
        <v>514000000</v>
      </c>
      <c r="E112" s="144">
        <v>56000000</v>
      </c>
      <c r="F112" s="81"/>
      <c r="G112" s="20">
        <f t="shared" si="32"/>
        <v>570000000</v>
      </c>
      <c r="H112" s="81"/>
      <c r="I112" s="81"/>
    </row>
    <row r="113" spans="1:9" s="83" customFormat="1">
      <c r="A113" s="90" t="s">
        <v>55</v>
      </c>
      <c r="B113" s="73" t="s">
        <v>74</v>
      </c>
      <c r="C113" s="144">
        <v>966492400</v>
      </c>
      <c r="D113" s="129">
        <v>875492400</v>
      </c>
      <c r="E113" s="144">
        <v>91000000</v>
      </c>
      <c r="F113" s="82">
        <f>+C113</f>
        <v>966492400</v>
      </c>
      <c r="G113" s="20">
        <f t="shared" si="32"/>
        <v>0</v>
      </c>
      <c r="H113" s="81"/>
      <c r="I113" s="81"/>
    </row>
    <row r="114" spans="1:9" s="83" customFormat="1">
      <c r="A114" s="90" t="s">
        <v>55</v>
      </c>
      <c r="B114" s="73" t="s">
        <v>69</v>
      </c>
      <c r="C114" s="144">
        <v>47502000</v>
      </c>
      <c r="D114" s="129">
        <v>47502000</v>
      </c>
      <c r="E114" s="144">
        <v>0</v>
      </c>
      <c r="F114" s="82">
        <f>+C114</f>
        <v>47502000</v>
      </c>
      <c r="G114" s="20">
        <f t="shared" si="32"/>
        <v>0</v>
      </c>
      <c r="H114" s="81"/>
      <c r="I114" s="81"/>
    </row>
    <row r="115" spans="1:9" s="83" customFormat="1" ht="20.25" customHeight="1">
      <c r="A115" s="90" t="s">
        <v>55</v>
      </c>
      <c r="B115" s="73" t="s">
        <v>64</v>
      </c>
      <c r="C115" s="144">
        <v>638799084</v>
      </c>
      <c r="D115" s="129">
        <v>608799084</v>
      </c>
      <c r="E115" s="144">
        <v>30000000</v>
      </c>
      <c r="F115" s="129">
        <v>21976456</v>
      </c>
      <c r="G115" s="20">
        <f t="shared" si="32"/>
        <v>616822628</v>
      </c>
      <c r="H115" s="81"/>
      <c r="I115" s="81"/>
    </row>
    <row r="116" spans="1:9" s="83" customFormat="1" ht="37.5" customHeight="1">
      <c r="A116" s="111" t="s">
        <v>85</v>
      </c>
      <c r="B116" s="113" t="s">
        <v>86</v>
      </c>
      <c r="C116" s="114">
        <f t="shared" ref="C116:G116" si="33">+C117</f>
        <v>339080456</v>
      </c>
      <c r="D116" s="114">
        <f t="shared" si="33"/>
        <v>330832315</v>
      </c>
      <c r="E116" s="114">
        <f t="shared" si="33"/>
        <v>8248141</v>
      </c>
      <c r="F116" s="114">
        <f t="shared" si="33"/>
        <v>258791383</v>
      </c>
      <c r="G116" s="114">
        <f t="shared" si="33"/>
        <v>80289073</v>
      </c>
      <c r="H116" s="81"/>
      <c r="I116" s="81"/>
    </row>
    <row r="117" spans="1:9" s="83" customFormat="1" ht="36" customHeight="1">
      <c r="A117" s="93">
        <v>1</v>
      </c>
      <c r="B117" s="94" t="s">
        <v>87</v>
      </c>
      <c r="C117" s="95">
        <f>SUM(C118:C129)</f>
        <v>339080456</v>
      </c>
      <c r="D117" s="95">
        <f t="shared" ref="D117:G117" si="34">SUM(D118:D129)</f>
        <v>330832315</v>
      </c>
      <c r="E117" s="95">
        <f t="shared" si="34"/>
        <v>8248141</v>
      </c>
      <c r="F117" s="95">
        <f t="shared" si="34"/>
        <v>258791383</v>
      </c>
      <c r="G117" s="95">
        <f t="shared" si="34"/>
        <v>80289073</v>
      </c>
      <c r="H117" s="81"/>
      <c r="I117" s="81"/>
    </row>
    <row r="118" spans="1:9" s="83" customFormat="1">
      <c r="A118" s="90" t="s">
        <v>55</v>
      </c>
      <c r="B118" s="133" t="s">
        <v>62</v>
      </c>
      <c r="C118" s="144">
        <v>326265</v>
      </c>
      <c r="D118" s="129">
        <v>326265</v>
      </c>
      <c r="E118" s="144">
        <v>0</v>
      </c>
      <c r="F118" s="81"/>
      <c r="G118" s="20">
        <f t="shared" si="32"/>
        <v>326265</v>
      </c>
      <c r="H118" s="81"/>
      <c r="I118" s="81"/>
    </row>
    <row r="119" spans="1:9" s="83" customFormat="1">
      <c r="A119" s="90" t="s">
        <v>55</v>
      </c>
      <c r="B119" s="133" t="s">
        <v>84</v>
      </c>
      <c r="C119" s="144">
        <v>311113</v>
      </c>
      <c r="D119" s="129">
        <v>311113</v>
      </c>
      <c r="E119" s="144">
        <v>0</v>
      </c>
      <c r="F119" s="81"/>
      <c r="G119" s="20">
        <f t="shared" si="32"/>
        <v>311113</v>
      </c>
      <c r="H119" s="81"/>
      <c r="I119" s="81"/>
    </row>
    <row r="120" spans="1:9" s="83" customFormat="1">
      <c r="A120" s="90" t="s">
        <v>55</v>
      </c>
      <c r="B120" s="133" t="s">
        <v>77</v>
      </c>
      <c r="C120" s="144">
        <v>3043519</v>
      </c>
      <c r="D120" s="129">
        <v>3043519</v>
      </c>
      <c r="E120" s="144">
        <v>0</v>
      </c>
      <c r="F120" s="82">
        <f>+C120</f>
        <v>3043519</v>
      </c>
      <c r="G120" s="20">
        <f t="shared" si="32"/>
        <v>0</v>
      </c>
      <c r="H120" s="81"/>
      <c r="I120" s="81"/>
    </row>
    <row r="121" spans="1:9" s="83" customFormat="1">
      <c r="A121" s="90" t="s">
        <v>55</v>
      </c>
      <c r="B121" s="133" t="s">
        <v>78</v>
      </c>
      <c r="C121" s="144">
        <v>124746347</v>
      </c>
      <c r="D121" s="129">
        <v>124746347</v>
      </c>
      <c r="E121" s="144">
        <v>0</v>
      </c>
      <c r="F121" s="82">
        <f>+C121</f>
        <v>124746347</v>
      </c>
      <c r="G121" s="20">
        <f t="shared" si="32"/>
        <v>0</v>
      </c>
      <c r="H121" s="81"/>
      <c r="I121" s="81"/>
    </row>
    <row r="122" spans="1:9" s="83" customFormat="1">
      <c r="A122" s="90" t="s">
        <v>55</v>
      </c>
      <c r="B122" s="133" t="s">
        <v>65</v>
      </c>
      <c r="C122" s="144">
        <v>35954494</v>
      </c>
      <c r="D122" s="129">
        <v>30954494</v>
      </c>
      <c r="E122" s="144">
        <v>5000000</v>
      </c>
      <c r="F122" s="81"/>
      <c r="G122" s="20">
        <f t="shared" si="32"/>
        <v>35954494</v>
      </c>
      <c r="H122" s="81"/>
      <c r="I122" s="81"/>
    </row>
    <row r="123" spans="1:9" s="83" customFormat="1">
      <c r="A123" s="90" t="s">
        <v>55</v>
      </c>
      <c r="B123" s="133" t="s">
        <v>66</v>
      </c>
      <c r="C123" s="144">
        <v>3449060</v>
      </c>
      <c r="D123" s="129">
        <v>3449060</v>
      </c>
      <c r="E123" s="144">
        <v>0</v>
      </c>
      <c r="F123" s="81"/>
      <c r="G123" s="20">
        <f t="shared" si="32"/>
        <v>3449060</v>
      </c>
      <c r="H123" s="81"/>
      <c r="I123" s="81"/>
    </row>
    <row r="124" spans="1:9" s="83" customFormat="1">
      <c r="A124" s="90" t="s">
        <v>55</v>
      </c>
      <c r="B124" s="133" t="s">
        <v>67</v>
      </c>
      <c r="C124" s="144">
        <v>125472657</v>
      </c>
      <c r="D124" s="129">
        <v>125472657</v>
      </c>
      <c r="E124" s="144">
        <v>0</v>
      </c>
      <c r="F124" s="82">
        <f>+C124</f>
        <v>125472657</v>
      </c>
      <c r="G124" s="20">
        <f t="shared" si="32"/>
        <v>0</v>
      </c>
      <c r="H124" s="81"/>
      <c r="I124" s="81"/>
    </row>
    <row r="125" spans="1:9" s="83" customFormat="1">
      <c r="A125" s="90" t="s">
        <v>55</v>
      </c>
      <c r="B125" s="133" t="s">
        <v>79</v>
      </c>
      <c r="C125" s="144">
        <v>2114689</v>
      </c>
      <c r="D125" s="129">
        <v>2114689</v>
      </c>
      <c r="E125" s="144">
        <v>0</v>
      </c>
      <c r="F125" s="82">
        <f>+C125</f>
        <v>2114689</v>
      </c>
      <c r="G125" s="20">
        <f t="shared" si="32"/>
        <v>0</v>
      </c>
      <c r="H125" s="81"/>
      <c r="I125" s="81"/>
    </row>
    <row r="126" spans="1:9" s="206" customFormat="1">
      <c r="A126" s="196" t="s">
        <v>55</v>
      </c>
      <c r="B126" s="202" t="s">
        <v>80</v>
      </c>
      <c r="C126" s="198">
        <v>3159746</v>
      </c>
      <c r="D126" s="203">
        <v>3159746</v>
      </c>
      <c r="E126" s="198">
        <v>0</v>
      </c>
      <c r="F126" s="204">
        <f>+C126</f>
        <v>3159746</v>
      </c>
      <c r="G126" s="199">
        <f t="shared" si="32"/>
        <v>0</v>
      </c>
      <c r="H126" s="205"/>
      <c r="I126" s="205"/>
    </row>
    <row r="127" spans="1:9" s="83" customFormat="1">
      <c r="A127" s="90" t="s">
        <v>55</v>
      </c>
      <c r="B127" s="133" t="s">
        <v>73</v>
      </c>
      <c r="C127" s="144">
        <v>39000000</v>
      </c>
      <c r="D127" s="129">
        <v>37000000</v>
      </c>
      <c r="E127" s="144">
        <v>2000000</v>
      </c>
      <c r="F127" s="81"/>
      <c r="G127" s="20">
        <f t="shared" si="32"/>
        <v>39000000</v>
      </c>
      <c r="H127" s="81"/>
      <c r="I127" s="81"/>
    </row>
    <row r="128" spans="1:9" s="83" customFormat="1">
      <c r="A128" s="90" t="s">
        <v>55</v>
      </c>
      <c r="B128" s="133" t="s">
        <v>69</v>
      </c>
      <c r="C128" s="144">
        <v>254425</v>
      </c>
      <c r="D128" s="129">
        <v>254425</v>
      </c>
      <c r="E128" s="144">
        <v>0</v>
      </c>
      <c r="F128" s="82">
        <f>+C128</f>
        <v>254425</v>
      </c>
      <c r="G128" s="20">
        <f t="shared" si="32"/>
        <v>0</v>
      </c>
      <c r="H128" s="81"/>
      <c r="I128" s="81"/>
    </row>
    <row r="129" spans="1:9" s="83" customFormat="1">
      <c r="A129" s="90" t="s">
        <v>55</v>
      </c>
      <c r="B129" s="133" t="s">
        <v>189</v>
      </c>
      <c r="C129" s="144">
        <v>1248141</v>
      </c>
      <c r="D129" s="129">
        <v>0</v>
      </c>
      <c r="E129" s="144">
        <v>1248141</v>
      </c>
      <c r="F129" s="81"/>
      <c r="G129" s="20">
        <f t="shared" si="32"/>
        <v>1248141</v>
      </c>
      <c r="H129" s="81"/>
      <c r="I129" s="81"/>
    </row>
    <row r="130" spans="1:9" s="83" customFormat="1" ht="19.5" customHeight="1">
      <c r="A130" s="111" t="s">
        <v>89</v>
      </c>
      <c r="B130" s="113" t="s">
        <v>90</v>
      </c>
      <c r="C130" s="114">
        <f>+C131+C133+C135+C138</f>
        <v>2473280610</v>
      </c>
      <c r="D130" s="114">
        <f t="shared" ref="D130:G130" si="35">+D131+D133+D135+D138</f>
        <v>2354652610</v>
      </c>
      <c r="E130" s="114">
        <f t="shared" si="35"/>
        <v>118628000</v>
      </c>
      <c r="F130" s="114">
        <f t="shared" si="35"/>
        <v>1773208070</v>
      </c>
      <c r="G130" s="114">
        <f t="shared" si="35"/>
        <v>700072540</v>
      </c>
      <c r="H130" s="81"/>
      <c r="I130" s="81"/>
    </row>
    <row r="131" spans="1:9" s="83" customFormat="1" ht="48.75" customHeight="1">
      <c r="A131" s="93">
        <v>1</v>
      </c>
      <c r="B131" s="94" t="s">
        <v>91</v>
      </c>
      <c r="C131" s="95">
        <f t="shared" ref="C131:G131" si="36">+C132</f>
        <v>118628000</v>
      </c>
      <c r="D131" s="95">
        <f t="shared" si="36"/>
        <v>0</v>
      </c>
      <c r="E131" s="95">
        <f t="shared" si="36"/>
        <v>118628000</v>
      </c>
      <c r="F131" s="95">
        <f t="shared" si="36"/>
        <v>0</v>
      </c>
      <c r="G131" s="95">
        <f t="shared" si="36"/>
        <v>118628000</v>
      </c>
      <c r="H131" s="81"/>
      <c r="I131" s="81"/>
    </row>
    <row r="132" spans="1:9" s="83" customFormat="1" ht="21.75" customHeight="1">
      <c r="A132" s="90" t="s">
        <v>55</v>
      </c>
      <c r="B132" s="73" t="s">
        <v>92</v>
      </c>
      <c r="C132" s="144">
        <v>118628000</v>
      </c>
      <c r="D132" s="129">
        <v>0</v>
      </c>
      <c r="E132" s="144">
        <v>118628000</v>
      </c>
      <c r="F132" s="81"/>
      <c r="G132" s="20">
        <f t="shared" si="32"/>
        <v>118628000</v>
      </c>
      <c r="H132" s="81"/>
      <c r="I132" s="81"/>
    </row>
    <row r="133" spans="1:9" s="83" customFormat="1" ht="37.5" customHeight="1">
      <c r="A133" s="93">
        <v>2</v>
      </c>
      <c r="B133" s="94" t="s">
        <v>93</v>
      </c>
      <c r="C133" s="95">
        <f t="shared" ref="C133:E133" si="37">+C134</f>
        <v>0</v>
      </c>
      <c r="D133" s="95">
        <f t="shared" si="37"/>
        <v>0</v>
      </c>
      <c r="E133" s="95">
        <f t="shared" si="37"/>
        <v>0</v>
      </c>
      <c r="F133" s="81"/>
      <c r="G133" s="20">
        <f t="shared" si="32"/>
        <v>0</v>
      </c>
      <c r="H133" s="81"/>
      <c r="I133" s="81"/>
    </row>
    <row r="134" spans="1:9" s="83" customFormat="1" ht="21.75" customHeight="1">
      <c r="A134" s="90" t="s">
        <v>55</v>
      </c>
      <c r="B134" s="73" t="s">
        <v>94</v>
      </c>
      <c r="C134" s="144">
        <v>0</v>
      </c>
      <c r="D134" s="129">
        <v>0</v>
      </c>
      <c r="E134" s="144">
        <v>0</v>
      </c>
      <c r="F134" s="81"/>
      <c r="G134" s="20">
        <f t="shared" si="32"/>
        <v>0</v>
      </c>
      <c r="H134" s="81"/>
      <c r="I134" s="81"/>
    </row>
    <row r="135" spans="1:9" s="83" customFormat="1" ht="37.5" customHeight="1">
      <c r="A135" s="93">
        <v>3</v>
      </c>
      <c r="B135" s="94" t="s">
        <v>95</v>
      </c>
      <c r="C135" s="95">
        <f t="shared" ref="C135:G135" si="38">+C136+C137</f>
        <v>103244540</v>
      </c>
      <c r="D135" s="95">
        <f t="shared" si="38"/>
        <v>103244540</v>
      </c>
      <c r="E135" s="95">
        <f t="shared" si="38"/>
        <v>0</v>
      </c>
      <c r="F135" s="95">
        <f t="shared" si="38"/>
        <v>0</v>
      </c>
      <c r="G135" s="95">
        <f t="shared" si="38"/>
        <v>103244540</v>
      </c>
      <c r="H135" s="81"/>
      <c r="I135" s="81"/>
    </row>
    <row r="136" spans="1:9" s="83" customFormat="1" ht="18.75" customHeight="1">
      <c r="A136" s="90" t="s">
        <v>55</v>
      </c>
      <c r="B136" s="73" t="s">
        <v>177</v>
      </c>
      <c r="C136" s="144">
        <f>SUM(D136:E136)</f>
        <v>99339840</v>
      </c>
      <c r="D136" s="129">
        <v>99339840</v>
      </c>
      <c r="E136" s="144">
        <v>0</v>
      </c>
      <c r="F136" s="81"/>
      <c r="G136" s="20">
        <f t="shared" si="32"/>
        <v>99339840</v>
      </c>
      <c r="H136" s="81"/>
      <c r="I136" s="81"/>
    </row>
    <row r="137" spans="1:9" s="83" customFormat="1" ht="18.75" customHeight="1">
      <c r="A137" s="90" t="s">
        <v>55</v>
      </c>
      <c r="B137" s="73" t="s">
        <v>96</v>
      </c>
      <c r="C137" s="144">
        <f>SUM(D137:E137)</f>
        <v>3904700</v>
      </c>
      <c r="D137" s="129">
        <v>3904700</v>
      </c>
      <c r="E137" s="144">
        <v>0</v>
      </c>
      <c r="F137" s="81"/>
      <c r="G137" s="20">
        <f t="shared" si="32"/>
        <v>3904700</v>
      </c>
      <c r="H137" s="81"/>
      <c r="I137" s="81"/>
    </row>
    <row r="138" spans="1:9" s="83" customFormat="1" ht="21" customHeight="1">
      <c r="A138" s="93">
        <v>4</v>
      </c>
      <c r="B138" s="99" t="s">
        <v>56</v>
      </c>
      <c r="C138" s="95">
        <f t="shared" ref="C138:G138" si="39">+C139+C140</f>
        <v>2251408070</v>
      </c>
      <c r="D138" s="95">
        <f t="shared" si="39"/>
        <v>2251408070</v>
      </c>
      <c r="E138" s="95">
        <f t="shared" si="39"/>
        <v>0</v>
      </c>
      <c r="F138" s="95">
        <f t="shared" si="39"/>
        <v>1773208070</v>
      </c>
      <c r="G138" s="95">
        <f t="shared" si="39"/>
        <v>478200000</v>
      </c>
      <c r="H138" s="81"/>
      <c r="I138" s="81"/>
    </row>
    <row r="139" spans="1:9" s="83" customFormat="1">
      <c r="A139" s="90" t="s">
        <v>55</v>
      </c>
      <c r="B139" s="73" t="s">
        <v>175</v>
      </c>
      <c r="C139" s="144">
        <f>SUM(D139:E139)</f>
        <v>500000000</v>
      </c>
      <c r="D139" s="129">
        <v>500000000</v>
      </c>
      <c r="E139" s="144">
        <v>0</v>
      </c>
      <c r="F139" s="129">
        <v>21800000</v>
      </c>
      <c r="G139" s="20">
        <f t="shared" si="32"/>
        <v>478200000</v>
      </c>
      <c r="H139" s="81"/>
      <c r="I139" s="81"/>
    </row>
    <row r="140" spans="1:9" s="83" customFormat="1">
      <c r="A140" s="90" t="s">
        <v>55</v>
      </c>
      <c r="B140" s="73" t="s">
        <v>97</v>
      </c>
      <c r="C140" s="144">
        <f>SUM(D140:E140)</f>
        <v>1751408070</v>
      </c>
      <c r="D140" s="129">
        <f>2251408070-D139</f>
        <v>1751408070</v>
      </c>
      <c r="E140" s="144"/>
      <c r="F140" s="82">
        <f>+D140</f>
        <v>1751408070</v>
      </c>
      <c r="G140" s="20">
        <f t="shared" si="32"/>
        <v>0</v>
      </c>
      <c r="H140" s="81"/>
      <c r="I140" s="81"/>
    </row>
    <row r="141" spans="1:9" s="83" customFormat="1" ht="32.25" customHeight="1">
      <c r="A141" s="111" t="s">
        <v>98</v>
      </c>
      <c r="B141" s="113" t="s">
        <v>58</v>
      </c>
      <c r="C141" s="114">
        <f t="shared" ref="C141:G141" si="40">+C142</f>
        <v>7180000</v>
      </c>
      <c r="D141" s="114">
        <f t="shared" si="40"/>
        <v>7180000</v>
      </c>
      <c r="E141" s="114">
        <f t="shared" si="40"/>
        <v>0</v>
      </c>
      <c r="F141" s="114">
        <f t="shared" si="40"/>
        <v>0</v>
      </c>
      <c r="G141" s="114">
        <f t="shared" si="40"/>
        <v>7180000</v>
      </c>
      <c r="H141" s="81"/>
      <c r="I141" s="81"/>
    </row>
    <row r="142" spans="1:9" s="83" customFormat="1" ht="21" customHeight="1">
      <c r="A142" s="90">
        <v>1</v>
      </c>
      <c r="B142" s="73" t="s">
        <v>178</v>
      </c>
      <c r="C142" s="144">
        <f>SUM(D142:E142)</f>
        <v>7180000</v>
      </c>
      <c r="D142" s="129">
        <v>7180000</v>
      </c>
      <c r="E142" s="134"/>
      <c r="F142" s="81"/>
      <c r="G142" s="20">
        <f t="shared" si="32"/>
        <v>7180000</v>
      </c>
      <c r="H142" s="81"/>
      <c r="I142" s="81"/>
    </row>
    <row r="143" spans="1:9" s="83" customFormat="1" ht="21.75" customHeight="1">
      <c r="A143" s="111" t="s">
        <v>140</v>
      </c>
      <c r="B143" s="113" t="s">
        <v>50</v>
      </c>
      <c r="C143" s="114">
        <f>SUM(C144:C160)</f>
        <v>841116445</v>
      </c>
      <c r="D143" s="114">
        <f t="shared" ref="D143:G143" si="41">SUM(D144:D160)</f>
        <v>811659327</v>
      </c>
      <c r="E143" s="114">
        <f t="shared" si="41"/>
        <v>29457118</v>
      </c>
      <c r="F143" s="114">
        <f t="shared" si="41"/>
        <v>19007077.99999997</v>
      </c>
      <c r="G143" s="114">
        <f t="shared" si="41"/>
        <v>822109367</v>
      </c>
      <c r="H143" s="81"/>
      <c r="I143" s="81"/>
    </row>
    <row r="144" spans="1:9" s="83" customFormat="1">
      <c r="A144" s="90">
        <v>1</v>
      </c>
      <c r="B144" s="73" t="s">
        <v>176</v>
      </c>
      <c r="C144" s="144">
        <v>637841619</v>
      </c>
      <c r="D144" s="129">
        <v>608401101</v>
      </c>
      <c r="E144" s="144">
        <v>29440518</v>
      </c>
      <c r="F144" s="81"/>
      <c r="G144" s="20">
        <f t="shared" si="32"/>
        <v>637841619</v>
      </c>
      <c r="H144" s="81"/>
      <c r="I144" s="81"/>
    </row>
    <row r="145" spans="1:9" s="83" customFormat="1">
      <c r="A145" s="90">
        <v>2</v>
      </c>
      <c r="B145" s="133" t="s">
        <v>62</v>
      </c>
      <c r="C145" s="144">
        <v>7832178</v>
      </c>
      <c r="D145" s="129">
        <v>7832178</v>
      </c>
      <c r="E145" s="144">
        <v>0</v>
      </c>
      <c r="F145" s="81"/>
      <c r="G145" s="20">
        <f t="shared" si="32"/>
        <v>7832178</v>
      </c>
      <c r="H145" s="81"/>
      <c r="I145" s="81"/>
    </row>
    <row r="146" spans="1:9" s="83" customFormat="1">
      <c r="A146" s="90">
        <v>3</v>
      </c>
      <c r="B146" s="133" t="s">
        <v>63</v>
      </c>
      <c r="C146" s="144">
        <v>23534450</v>
      </c>
      <c r="D146" s="129">
        <v>23534450</v>
      </c>
      <c r="E146" s="144">
        <v>0</v>
      </c>
      <c r="F146" s="81"/>
      <c r="G146" s="20">
        <f t="shared" si="32"/>
        <v>23534450</v>
      </c>
      <c r="H146" s="81"/>
      <c r="I146" s="81"/>
    </row>
    <row r="147" spans="1:9" s="83" customFormat="1">
      <c r="A147" s="90">
        <v>4</v>
      </c>
      <c r="B147" s="133" t="s">
        <v>84</v>
      </c>
      <c r="C147" s="144">
        <v>17700000</v>
      </c>
      <c r="D147" s="129">
        <v>17700000</v>
      </c>
      <c r="E147" s="144">
        <v>0</v>
      </c>
      <c r="F147" s="81"/>
      <c r="G147" s="20">
        <f t="shared" si="32"/>
        <v>17700000</v>
      </c>
      <c r="H147" s="81"/>
      <c r="I147" s="81"/>
    </row>
    <row r="148" spans="1:9" s="83" customFormat="1">
      <c r="A148" s="90">
        <v>5</v>
      </c>
      <c r="B148" s="133" t="s">
        <v>77</v>
      </c>
      <c r="C148" s="144">
        <v>28000</v>
      </c>
      <c r="D148" s="129">
        <v>18000</v>
      </c>
      <c r="E148" s="144">
        <v>10000</v>
      </c>
      <c r="F148" s="82">
        <f>+C148</f>
        <v>28000</v>
      </c>
      <c r="G148" s="20">
        <f t="shared" si="32"/>
        <v>0</v>
      </c>
      <c r="H148" s="81"/>
      <c r="I148" s="81"/>
    </row>
    <row r="149" spans="1:9" s="83" customFormat="1">
      <c r="A149" s="90">
        <v>6</v>
      </c>
      <c r="B149" s="133" t="s">
        <v>78</v>
      </c>
      <c r="C149" s="144">
        <v>13754410</v>
      </c>
      <c r="D149" s="129">
        <v>13754410</v>
      </c>
      <c r="E149" s="144">
        <v>0</v>
      </c>
      <c r="F149" s="82">
        <f>+C149</f>
        <v>13754410</v>
      </c>
      <c r="G149" s="20">
        <f t="shared" si="32"/>
        <v>0</v>
      </c>
      <c r="H149" s="81"/>
      <c r="I149" s="81"/>
    </row>
    <row r="150" spans="1:9" s="83" customFormat="1">
      <c r="A150" s="90">
        <v>7</v>
      </c>
      <c r="B150" s="133" t="s">
        <v>65</v>
      </c>
      <c r="C150" s="144">
        <v>145474</v>
      </c>
      <c r="D150" s="129">
        <v>145474</v>
      </c>
      <c r="E150" s="144">
        <v>0</v>
      </c>
      <c r="F150" s="81"/>
      <c r="G150" s="20">
        <f t="shared" si="32"/>
        <v>145474</v>
      </c>
      <c r="H150" s="81"/>
      <c r="I150" s="81"/>
    </row>
    <row r="151" spans="1:9" s="83" customFormat="1">
      <c r="A151" s="90">
        <v>8</v>
      </c>
      <c r="B151" s="133" t="s">
        <v>66</v>
      </c>
      <c r="C151" s="144">
        <v>24376106</v>
      </c>
      <c r="D151" s="129">
        <v>24376106</v>
      </c>
      <c r="E151" s="144">
        <v>0</v>
      </c>
      <c r="F151" s="81"/>
      <c r="G151" s="20">
        <f t="shared" si="32"/>
        <v>24376106</v>
      </c>
      <c r="H151" s="81"/>
      <c r="I151" s="81"/>
    </row>
    <row r="152" spans="1:9" s="83" customFormat="1">
      <c r="A152" s="90">
        <v>9</v>
      </c>
      <c r="B152" s="133" t="s">
        <v>67</v>
      </c>
      <c r="C152" s="144">
        <v>10622</v>
      </c>
      <c r="D152" s="129">
        <v>4022</v>
      </c>
      <c r="E152" s="144">
        <v>6600</v>
      </c>
      <c r="F152" s="82">
        <f>+C152</f>
        <v>10622</v>
      </c>
      <c r="G152" s="20">
        <f t="shared" si="32"/>
        <v>0</v>
      </c>
      <c r="H152" s="81"/>
      <c r="I152" s="81"/>
    </row>
    <row r="153" spans="1:9" s="83" customFormat="1">
      <c r="A153" s="90">
        <v>10</v>
      </c>
      <c r="B153" s="133" t="s">
        <v>79</v>
      </c>
      <c r="C153" s="144">
        <v>84670</v>
      </c>
      <c r="D153" s="129">
        <v>84670</v>
      </c>
      <c r="E153" s="144">
        <v>0</v>
      </c>
      <c r="F153" s="81"/>
      <c r="G153" s="20">
        <f t="shared" si="32"/>
        <v>84670</v>
      </c>
      <c r="H153" s="81"/>
      <c r="I153" s="81"/>
    </row>
    <row r="154" spans="1:9" s="206" customFormat="1">
      <c r="A154" s="196">
        <v>11</v>
      </c>
      <c r="B154" s="202" t="s">
        <v>80</v>
      </c>
      <c r="C154" s="198">
        <v>5214045.9999999702</v>
      </c>
      <c r="D154" s="203">
        <v>5214045.9999999702</v>
      </c>
      <c r="E154" s="198">
        <v>0</v>
      </c>
      <c r="F154" s="204">
        <f>+C154</f>
        <v>5214045.9999999702</v>
      </c>
      <c r="G154" s="199">
        <f t="shared" si="32"/>
        <v>0</v>
      </c>
      <c r="H154" s="205"/>
      <c r="I154" s="205" t="s">
        <v>167</v>
      </c>
    </row>
    <row r="155" spans="1:9" s="83" customFormat="1">
      <c r="A155" s="90">
        <v>12</v>
      </c>
      <c r="B155" s="133" t="s">
        <v>72</v>
      </c>
      <c r="C155" s="144">
        <v>83200000.000000015</v>
      </c>
      <c r="D155" s="129">
        <v>83200000.000000015</v>
      </c>
      <c r="E155" s="144">
        <v>0</v>
      </c>
      <c r="F155" s="81"/>
      <c r="G155" s="20">
        <f t="shared" si="32"/>
        <v>83200000.000000015</v>
      </c>
      <c r="H155" s="81"/>
      <c r="I155" s="81"/>
    </row>
    <row r="156" spans="1:9" s="83" customFormat="1">
      <c r="A156" s="90">
        <v>13</v>
      </c>
      <c r="B156" s="133" t="s">
        <v>68</v>
      </c>
      <c r="C156" s="144">
        <v>175430</v>
      </c>
      <c r="D156" s="129">
        <v>175430</v>
      </c>
      <c r="E156" s="144">
        <v>0</v>
      </c>
      <c r="F156" s="81"/>
      <c r="G156" s="20">
        <f t="shared" ref="G156:G185" si="42">+C156-F156</f>
        <v>175430</v>
      </c>
      <c r="H156" s="81"/>
      <c r="I156" s="81"/>
    </row>
    <row r="157" spans="1:9" s="83" customFormat="1">
      <c r="A157" s="90">
        <v>14</v>
      </c>
      <c r="B157" s="133" t="s">
        <v>74</v>
      </c>
      <c r="C157" s="144">
        <v>4951500</v>
      </c>
      <c r="D157" s="129">
        <v>4951500</v>
      </c>
      <c r="E157" s="144">
        <v>0</v>
      </c>
      <c r="F157" s="81"/>
      <c r="G157" s="20">
        <f t="shared" si="42"/>
        <v>4951500</v>
      </c>
      <c r="H157" s="81"/>
      <c r="I157" s="81"/>
    </row>
    <row r="158" spans="1:9" s="83" customFormat="1">
      <c r="A158" s="90">
        <v>15</v>
      </c>
      <c r="B158" s="133" t="s">
        <v>69</v>
      </c>
      <c r="C158" s="144">
        <v>7670440</v>
      </c>
      <c r="D158" s="129">
        <v>7670440</v>
      </c>
      <c r="E158" s="144">
        <v>0</v>
      </c>
      <c r="F158" s="81"/>
      <c r="G158" s="20">
        <f t="shared" si="42"/>
        <v>7670440</v>
      </c>
      <c r="H158" s="81"/>
      <c r="I158" s="81"/>
    </row>
    <row r="159" spans="1:9" s="83" customFormat="1">
      <c r="A159" s="90">
        <v>16</v>
      </c>
      <c r="B159" s="133" t="s">
        <v>64</v>
      </c>
      <c r="C159" s="144">
        <v>379300</v>
      </c>
      <c r="D159" s="129">
        <v>379300</v>
      </c>
      <c r="E159" s="144">
        <v>0</v>
      </c>
      <c r="F159" s="81"/>
      <c r="G159" s="20">
        <f t="shared" si="42"/>
        <v>379300</v>
      </c>
      <c r="H159" s="81"/>
      <c r="I159" s="81"/>
    </row>
    <row r="160" spans="1:9" s="83" customFormat="1">
      <c r="A160" s="90">
        <v>17</v>
      </c>
      <c r="B160" s="133" t="s">
        <v>189</v>
      </c>
      <c r="C160" s="144">
        <v>14218200</v>
      </c>
      <c r="D160" s="129">
        <v>14218200</v>
      </c>
      <c r="E160" s="144">
        <v>0</v>
      </c>
      <c r="F160" s="81"/>
      <c r="G160" s="20">
        <f t="shared" si="42"/>
        <v>14218200</v>
      </c>
      <c r="H160" s="81"/>
      <c r="I160" s="81"/>
    </row>
    <row r="161" spans="1:9" s="83" customFormat="1" ht="21.75" customHeight="1">
      <c r="A161" s="111" t="s">
        <v>102</v>
      </c>
      <c r="B161" s="113" t="s">
        <v>103</v>
      </c>
      <c r="C161" s="114">
        <f t="shared" ref="C161:G161" si="43">SUM(C162)</f>
        <v>256310716</v>
      </c>
      <c r="D161" s="114">
        <f t="shared" si="43"/>
        <v>244079516</v>
      </c>
      <c r="E161" s="114">
        <f t="shared" si="43"/>
        <v>12231200</v>
      </c>
      <c r="F161" s="114">
        <f t="shared" si="43"/>
        <v>216234218</v>
      </c>
      <c r="G161" s="114">
        <f t="shared" si="43"/>
        <v>40076498</v>
      </c>
      <c r="H161" s="81"/>
      <c r="I161" s="81"/>
    </row>
    <row r="162" spans="1:9" s="83" customFormat="1" ht="34.5" customHeight="1">
      <c r="A162" s="93">
        <v>1</v>
      </c>
      <c r="B162" s="94" t="s">
        <v>104</v>
      </c>
      <c r="C162" s="95">
        <f>SUM(C163:C168)</f>
        <v>256310716</v>
      </c>
      <c r="D162" s="95">
        <f t="shared" ref="D162:G162" si="44">SUM(D163:D168)</f>
        <v>244079516</v>
      </c>
      <c r="E162" s="95">
        <f t="shared" si="44"/>
        <v>12231200</v>
      </c>
      <c r="F162" s="95">
        <f>SUM(F163:F168)</f>
        <v>216234218</v>
      </c>
      <c r="G162" s="95">
        <f t="shared" si="44"/>
        <v>40076498</v>
      </c>
      <c r="H162" s="81"/>
      <c r="I162" s="82">
        <f>216234218-F162</f>
        <v>0</v>
      </c>
    </row>
    <row r="163" spans="1:9" s="83" customFormat="1">
      <c r="A163" s="90" t="s">
        <v>55</v>
      </c>
      <c r="B163" s="73" t="s">
        <v>175</v>
      </c>
      <c r="C163" s="144">
        <v>247143216</v>
      </c>
      <c r="D163" s="129">
        <v>235113216</v>
      </c>
      <c r="E163" s="144">
        <v>12030000</v>
      </c>
      <c r="F163" s="129">
        <v>214307918</v>
      </c>
      <c r="G163" s="20">
        <f t="shared" si="42"/>
        <v>32835298</v>
      </c>
      <c r="H163" s="81"/>
      <c r="I163" s="81"/>
    </row>
    <row r="164" spans="1:9" s="83" customFormat="1">
      <c r="A164" s="90" t="s">
        <v>55</v>
      </c>
      <c r="B164" s="133" t="s">
        <v>78</v>
      </c>
      <c r="C164" s="144">
        <f>SUM(D164:E164)</f>
        <v>1913700</v>
      </c>
      <c r="D164" s="129">
        <v>1913700</v>
      </c>
      <c r="E164" s="144">
        <v>0</v>
      </c>
      <c r="F164" s="82">
        <f>+C164</f>
        <v>1913700</v>
      </c>
      <c r="G164" s="20">
        <f t="shared" si="42"/>
        <v>0</v>
      </c>
      <c r="H164" s="81"/>
      <c r="I164" s="81"/>
    </row>
    <row r="165" spans="1:9" s="83" customFormat="1">
      <c r="A165" s="90" t="s">
        <v>55</v>
      </c>
      <c r="B165" s="133" t="s">
        <v>65</v>
      </c>
      <c r="C165" s="144">
        <f t="shared" ref="C165:C168" si="45">SUM(D165:E165)</f>
        <v>3500000</v>
      </c>
      <c r="D165" s="129">
        <v>3500000</v>
      </c>
      <c r="E165" s="144">
        <v>0</v>
      </c>
      <c r="F165" s="81"/>
      <c r="G165" s="20">
        <f t="shared" si="42"/>
        <v>3500000</v>
      </c>
      <c r="H165" s="81"/>
      <c r="I165" s="81"/>
    </row>
    <row r="166" spans="1:9" s="83" customFormat="1">
      <c r="A166" s="90" t="s">
        <v>55</v>
      </c>
      <c r="B166" s="133" t="s">
        <v>68</v>
      </c>
      <c r="C166" s="144">
        <f t="shared" si="45"/>
        <v>3700000</v>
      </c>
      <c r="D166" s="129">
        <v>3500000</v>
      </c>
      <c r="E166" s="144">
        <v>200000</v>
      </c>
      <c r="F166" s="81"/>
      <c r="G166" s="20">
        <f t="shared" si="42"/>
        <v>3700000</v>
      </c>
      <c r="H166" s="81"/>
      <c r="I166" s="81"/>
    </row>
    <row r="167" spans="1:9" s="83" customFormat="1">
      <c r="A167" s="90" t="s">
        <v>55</v>
      </c>
      <c r="B167" s="133" t="s">
        <v>74</v>
      </c>
      <c r="C167" s="144">
        <f t="shared" si="45"/>
        <v>41200</v>
      </c>
      <c r="D167" s="129">
        <v>41200</v>
      </c>
      <c r="E167" s="144">
        <v>0</v>
      </c>
      <c r="F167" s="81"/>
      <c r="G167" s="20">
        <f t="shared" si="42"/>
        <v>41200</v>
      </c>
      <c r="H167" s="81"/>
      <c r="I167" s="81"/>
    </row>
    <row r="168" spans="1:9" s="83" customFormat="1">
      <c r="A168" s="90" t="s">
        <v>55</v>
      </c>
      <c r="B168" s="133" t="s">
        <v>69</v>
      </c>
      <c r="C168" s="144">
        <f t="shared" si="45"/>
        <v>12600</v>
      </c>
      <c r="D168" s="129">
        <v>11400</v>
      </c>
      <c r="E168" s="144">
        <v>1200</v>
      </c>
      <c r="F168" s="82">
        <f>+C168</f>
        <v>12600</v>
      </c>
      <c r="G168" s="20">
        <f t="shared" si="42"/>
        <v>0</v>
      </c>
      <c r="H168" s="81"/>
      <c r="I168" s="81"/>
    </row>
    <row r="169" spans="1:9" s="83" customFormat="1" ht="29.25" customHeight="1">
      <c r="A169" s="111" t="s">
        <v>105</v>
      </c>
      <c r="B169" s="113" t="s">
        <v>106</v>
      </c>
      <c r="C169" s="114">
        <f>+C170+C172+C174</f>
        <v>123830589</v>
      </c>
      <c r="D169" s="114">
        <f t="shared" ref="D169:G169" si="46">+D170+D172+D174</f>
        <v>122630589</v>
      </c>
      <c r="E169" s="114">
        <f t="shared" si="46"/>
        <v>1200000</v>
      </c>
      <c r="F169" s="114">
        <f t="shared" si="46"/>
        <v>5820000.0000000009</v>
      </c>
      <c r="G169" s="114">
        <f t="shared" si="46"/>
        <v>118010589</v>
      </c>
      <c r="H169" s="81"/>
      <c r="I169" s="81"/>
    </row>
    <row r="170" spans="1:9" s="83" customFormat="1" ht="71.25" customHeight="1">
      <c r="A170" s="93">
        <v>1</v>
      </c>
      <c r="B170" s="94" t="s">
        <v>107</v>
      </c>
      <c r="C170" s="95">
        <f>SUM(C171:C171)</f>
        <v>91008289</v>
      </c>
      <c r="D170" s="95">
        <f t="shared" ref="D170:G170" si="47">SUM(D171:D171)</f>
        <v>91008289</v>
      </c>
      <c r="E170" s="95">
        <f t="shared" si="47"/>
        <v>0</v>
      </c>
      <c r="F170" s="95">
        <f t="shared" si="47"/>
        <v>0</v>
      </c>
      <c r="G170" s="95">
        <f t="shared" si="47"/>
        <v>91008289</v>
      </c>
      <c r="H170" s="81"/>
      <c r="I170" s="81"/>
    </row>
    <row r="171" spans="1:9" s="83" customFormat="1" ht="22.5" customHeight="1">
      <c r="A171" s="90" t="s">
        <v>55</v>
      </c>
      <c r="B171" s="73" t="s">
        <v>175</v>
      </c>
      <c r="C171" s="144">
        <v>91008289</v>
      </c>
      <c r="D171" s="129">
        <v>91008289</v>
      </c>
      <c r="E171" s="144">
        <v>0</v>
      </c>
      <c r="F171" s="81"/>
      <c r="G171" s="20">
        <f t="shared" si="42"/>
        <v>91008289</v>
      </c>
      <c r="H171" s="81"/>
      <c r="I171" s="81"/>
    </row>
    <row r="172" spans="1:9" s="83" customFormat="1" ht="42" customHeight="1">
      <c r="A172" s="93">
        <v>2</v>
      </c>
      <c r="B172" s="94" t="s">
        <v>108</v>
      </c>
      <c r="C172" s="95">
        <f t="shared" ref="C172:G172" si="48">+C173</f>
        <v>11904000</v>
      </c>
      <c r="D172" s="95">
        <f t="shared" si="48"/>
        <v>11904000</v>
      </c>
      <c r="E172" s="95">
        <f t="shared" si="48"/>
        <v>0</v>
      </c>
      <c r="F172" s="95">
        <f t="shared" si="48"/>
        <v>0</v>
      </c>
      <c r="G172" s="95">
        <f t="shared" si="48"/>
        <v>11904000</v>
      </c>
      <c r="H172" s="81"/>
      <c r="I172" s="81"/>
    </row>
    <row r="173" spans="1:9" s="83" customFormat="1" ht="22.5" customHeight="1">
      <c r="A173" s="90" t="s">
        <v>55</v>
      </c>
      <c r="B173" s="73" t="s">
        <v>178</v>
      </c>
      <c r="C173" s="144">
        <v>11904000</v>
      </c>
      <c r="D173" s="129">
        <v>11904000</v>
      </c>
      <c r="E173" s="144">
        <v>0</v>
      </c>
      <c r="F173" s="81"/>
      <c r="G173" s="20">
        <f t="shared" si="42"/>
        <v>11904000</v>
      </c>
      <c r="H173" s="81"/>
      <c r="I173" s="81"/>
    </row>
    <row r="174" spans="1:9" s="83" customFormat="1" ht="22.5" customHeight="1">
      <c r="A174" s="93">
        <v>3</v>
      </c>
      <c r="B174" s="94" t="s">
        <v>59</v>
      </c>
      <c r="C174" s="95">
        <f>SUM(C175:C185)</f>
        <v>20918300</v>
      </c>
      <c r="D174" s="95">
        <f t="shared" ref="D174:G174" si="49">SUM(D175:D185)</f>
        <v>19718300</v>
      </c>
      <c r="E174" s="95">
        <f t="shared" si="49"/>
        <v>1200000</v>
      </c>
      <c r="F174" s="95">
        <f t="shared" si="49"/>
        <v>5820000.0000000009</v>
      </c>
      <c r="G174" s="95">
        <f t="shared" si="49"/>
        <v>15098300</v>
      </c>
      <c r="H174" s="81"/>
      <c r="I174" s="81"/>
    </row>
    <row r="175" spans="1:9" s="83" customFormat="1">
      <c r="A175" s="90" t="s">
        <v>55</v>
      </c>
      <c r="B175" s="73" t="s">
        <v>57</v>
      </c>
      <c r="C175" s="144">
        <v>1422700</v>
      </c>
      <c r="D175" s="129">
        <v>1422700</v>
      </c>
      <c r="E175" s="144">
        <v>0</v>
      </c>
      <c r="F175" s="81"/>
      <c r="G175" s="20">
        <f t="shared" si="42"/>
        <v>1422700</v>
      </c>
      <c r="H175" s="81"/>
      <c r="I175" s="81"/>
    </row>
    <row r="176" spans="1:9" s="83" customFormat="1">
      <c r="A176" s="90" t="s">
        <v>55</v>
      </c>
      <c r="B176" s="139" t="s">
        <v>174</v>
      </c>
      <c r="C176" s="144">
        <v>24000</v>
      </c>
      <c r="D176" s="129">
        <v>24000</v>
      </c>
      <c r="E176" s="144">
        <v>0</v>
      </c>
      <c r="F176" s="81"/>
      <c r="G176" s="20">
        <f t="shared" si="42"/>
        <v>24000</v>
      </c>
      <c r="H176" s="81"/>
      <c r="I176" s="81"/>
    </row>
    <row r="177" spans="1:9" s="83" customFormat="1">
      <c r="A177" s="90" t="s">
        <v>55</v>
      </c>
      <c r="B177" s="133" t="s">
        <v>84</v>
      </c>
      <c r="C177" s="144">
        <v>1100000</v>
      </c>
      <c r="D177" s="129">
        <v>1000000</v>
      </c>
      <c r="E177" s="144">
        <v>100000</v>
      </c>
      <c r="F177" s="81"/>
      <c r="G177" s="20">
        <f t="shared" si="42"/>
        <v>1100000</v>
      </c>
      <c r="H177" s="81"/>
      <c r="I177" s="81"/>
    </row>
    <row r="178" spans="1:9" s="83" customFormat="1">
      <c r="A178" s="90" t="s">
        <v>55</v>
      </c>
      <c r="B178" s="133" t="s">
        <v>65</v>
      </c>
      <c r="C178" s="144">
        <v>1311000</v>
      </c>
      <c r="D178" s="129">
        <v>1311000</v>
      </c>
      <c r="E178" s="144">
        <v>0</v>
      </c>
      <c r="F178" s="81"/>
      <c r="G178" s="20">
        <f t="shared" si="42"/>
        <v>1311000</v>
      </c>
      <c r="H178" s="81"/>
      <c r="I178" s="81"/>
    </row>
    <row r="179" spans="1:9" s="83" customFormat="1">
      <c r="A179" s="90" t="s">
        <v>55</v>
      </c>
      <c r="B179" s="140" t="s">
        <v>66</v>
      </c>
      <c r="C179" s="144">
        <v>40600</v>
      </c>
      <c r="D179" s="129">
        <v>40600</v>
      </c>
      <c r="E179" s="144">
        <v>0</v>
      </c>
      <c r="F179" s="81"/>
      <c r="G179" s="20">
        <f t="shared" si="42"/>
        <v>40600</v>
      </c>
      <c r="H179" s="81"/>
      <c r="I179" s="81"/>
    </row>
    <row r="180" spans="1:9" s="83" customFormat="1">
      <c r="A180" s="90" t="s">
        <v>55</v>
      </c>
      <c r="B180" s="133" t="s">
        <v>67</v>
      </c>
      <c r="C180" s="144">
        <v>420000.00000000093</v>
      </c>
      <c r="D180" s="129">
        <v>420000.00000000093</v>
      </c>
      <c r="E180" s="144">
        <v>0</v>
      </c>
      <c r="F180" s="82">
        <f>+C180</f>
        <v>420000.00000000093</v>
      </c>
      <c r="G180" s="20">
        <f t="shared" si="42"/>
        <v>0</v>
      </c>
      <c r="H180" s="81"/>
      <c r="I180" s="81"/>
    </row>
    <row r="181" spans="1:9" s="83" customFormat="1">
      <c r="A181" s="90" t="s">
        <v>55</v>
      </c>
      <c r="B181" s="133" t="s">
        <v>79</v>
      </c>
      <c r="C181" s="144">
        <v>5000000</v>
      </c>
      <c r="D181" s="129">
        <v>4800000</v>
      </c>
      <c r="E181" s="144">
        <v>200000</v>
      </c>
      <c r="F181" s="81"/>
      <c r="G181" s="20">
        <f t="shared" si="42"/>
        <v>5000000</v>
      </c>
      <c r="H181" s="81"/>
      <c r="I181" s="81"/>
    </row>
    <row r="182" spans="1:9" s="83" customFormat="1">
      <c r="A182" s="90" t="s">
        <v>55</v>
      </c>
      <c r="B182" s="133" t="s">
        <v>72</v>
      </c>
      <c r="C182" s="144">
        <v>300000</v>
      </c>
      <c r="D182" s="129">
        <v>100000</v>
      </c>
      <c r="E182" s="144">
        <v>200000</v>
      </c>
      <c r="F182" s="82">
        <f>+C182</f>
        <v>300000</v>
      </c>
      <c r="G182" s="20">
        <f t="shared" si="42"/>
        <v>0</v>
      </c>
      <c r="H182" s="81"/>
      <c r="I182" s="81"/>
    </row>
    <row r="183" spans="1:9" s="83" customFormat="1">
      <c r="A183" s="90" t="s">
        <v>55</v>
      </c>
      <c r="B183" s="133" t="s">
        <v>68</v>
      </c>
      <c r="C183" s="144">
        <v>5100000</v>
      </c>
      <c r="D183" s="129">
        <v>4800000</v>
      </c>
      <c r="E183" s="144">
        <v>300000</v>
      </c>
      <c r="F183" s="81"/>
      <c r="G183" s="20">
        <f t="shared" si="42"/>
        <v>5100000</v>
      </c>
      <c r="H183" s="81"/>
      <c r="I183" s="81"/>
    </row>
    <row r="184" spans="1:9" s="83" customFormat="1">
      <c r="A184" s="90" t="s">
        <v>55</v>
      </c>
      <c r="B184" s="133" t="s">
        <v>69</v>
      </c>
      <c r="C184" s="144">
        <v>5100000</v>
      </c>
      <c r="D184" s="129">
        <v>4800000</v>
      </c>
      <c r="E184" s="144">
        <v>300000</v>
      </c>
      <c r="F184" s="82">
        <f>+C184</f>
        <v>5100000</v>
      </c>
      <c r="G184" s="20">
        <f t="shared" si="42"/>
        <v>0</v>
      </c>
      <c r="H184" s="81"/>
      <c r="I184" s="81"/>
    </row>
    <row r="185" spans="1:9" s="83" customFormat="1">
      <c r="A185" s="141" t="s">
        <v>55</v>
      </c>
      <c r="B185" s="142" t="s">
        <v>189</v>
      </c>
      <c r="C185" s="145">
        <v>1100000</v>
      </c>
      <c r="D185" s="143">
        <v>1000000</v>
      </c>
      <c r="E185" s="145">
        <v>100000</v>
      </c>
      <c r="F185" s="146"/>
      <c r="G185" s="20">
        <f t="shared" si="42"/>
        <v>1100000</v>
      </c>
      <c r="H185" s="146"/>
      <c r="I185" s="146"/>
    </row>
  </sheetData>
  <mergeCells count="12">
    <mergeCell ref="A9:B9"/>
    <mergeCell ref="F5:F7"/>
    <mergeCell ref="G5:G7"/>
    <mergeCell ref="A2:I2"/>
    <mergeCell ref="A3:I3"/>
    <mergeCell ref="A5:A7"/>
    <mergeCell ref="B5:B7"/>
    <mergeCell ref="C5:E5"/>
    <mergeCell ref="H5:H7"/>
    <mergeCell ref="I5:I7"/>
    <mergeCell ref="C6:C7"/>
    <mergeCell ref="D6:E6"/>
  </mergeCells>
  <pageMargins left="0.34" right="0.16" top="0.34" bottom="0.2" header="0.21" footer="0.2"/>
  <pageSetup paperSize="9" scale="58" orientation="landscape" r:id="rId1"/>
</worksheet>
</file>

<file path=xl/worksheets/sheet10.xml><?xml version="1.0" encoding="utf-8"?>
<worksheet xmlns="http://schemas.openxmlformats.org/spreadsheetml/2006/main" xmlns:r="http://schemas.openxmlformats.org/officeDocument/2006/relationships">
  <sheetPr>
    <tabColor rgb="FFFFFF00"/>
  </sheetPr>
  <dimension ref="A1:F12"/>
  <sheetViews>
    <sheetView workbookViewId="0">
      <selection activeCell="J14" sqref="J14"/>
    </sheetView>
  </sheetViews>
  <sheetFormatPr defaultColWidth="9" defaultRowHeight="15.75"/>
  <cols>
    <col min="1" max="1" width="6.625" style="278" customWidth="1"/>
    <col min="2" max="2" width="58.875" style="278" customWidth="1"/>
    <col min="3" max="3" width="16.25" style="278" customWidth="1"/>
    <col min="4" max="4" width="16.375" style="278" customWidth="1"/>
    <col min="5" max="5" width="14.875" style="278" customWidth="1"/>
    <col min="6" max="6" width="16.5" style="278" customWidth="1"/>
    <col min="7" max="16384" width="9" style="278"/>
  </cols>
  <sheetData>
    <row r="1" spans="1:6">
      <c r="F1" s="320" t="s">
        <v>253</v>
      </c>
    </row>
    <row r="2" spans="1:6" ht="43.5" customHeight="1">
      <c r="A2" s="419" t="s">
        <v>251</v>
      </c>
      <c r="B2" s="419"/>
      <c r="C2" s="419"/>
      <c r="D2" s="419"/>
      <c r="E2" s="419"/>
      <c r="F2" s="419"/>
    </row>
    <row r="3" spans="1:6">
      <c r="A3" s="412" t="str">
        <f>+'B3 PAĐC NTM'!A3:P3</f>
        <v>(Kèm theo Nghị quyết số      /NQ-HĐND ngày    /4/2025 của Hội đồng nhân dân huyện)</v>
      </c>
      <c r="B3" s="412"/>
      <c r="C3" s="412"/>
      <c r="D3" s="412"/>
      <c r="E3" s="412"/>
      <c r="F3" s="412"/>
    </row>
    <row r="4" spans="1:6">
      <c r="F4" s="321" t="s">
        <v>20</v>
      </c>
    </row>
    <row r="5" spans="1:6" ht="24.75" customHeight="1">
      <c r="A5" s="434" t="s">
        <v>0</v>
      </c>
      <c r="B5" s="434" t="s">
        <v>202</v>
      </c>
      <c r="C5" s="434" t="s">
        <v>238</v>
      </c>
      <c r="D5" s="434"/>
      <c r="E5" s="434"/>
      <c r="F5" s="434" t="s">
        <v>235</v>
      </c>
    </row>
    <row r="6" spans="1:6" ht="25.5" customHeight="1">
      <c r="A6" s="434"/>
      <c r="B6" s="434"/>
      <c r="C6" s="434" t="s">
        <v>7</v>
      </c>
      <c r="D6" s="434" t="s">
        <v>8</v>
      </c>
      <c r="E6" s="434"/>
      <c r="F6" s="434"/>
    </row>
    <row r="7" spans="1:6" ht="40.5" customHeight="1">
      <c r="A7" s="434"/>
      <c r="B7" s="434"/>
      <c r="C7" s="434"/>
      <c r="D7" s="322" t="s">
        <v>236</v>
      </c>
      <c r="E7" s="322" t="s">
        <v>237</v>
      </c>
      <c r="F7" s="434"/>
    </row>
    <row r="8" spans="1:6" s="121" customFormat="1" ht="26.25" customHeight="1">
      <c r="A8" s="119">
        <v>1</v>
      </c>
      <c r="B8" s="120">
        <v>2</v>
      </c>
      <c r="C8" s="119" t="s">
        <v>11</v>
      </c>
      <c r="D8" s="120">
        <v>4</v>
      </c>
      <c r="E8" s="119">
        <v>5</v>
      </c>
      <c r="F8" s="119">
        <v>6</v>
      </c>
    </row>
    <row r="9" spans="1:6" s="9" customFormat="1" ht="33.75" customHeight="1">
      <c r="A9" s="447" t="s">
        <v>29</v>
      </c>
      <c r="B9" s="447"/>
      <c r="C9" s="279">
        <f>+C10</f>
        <v>76296205</v>
      </c>
      <c r="D9" s="279">
        <f t="shared" ref="D9:E9" si="0">+D10</f>
        <v>76296205</v>
      </c>
      <c r="E9" s="279">
        <f t="shared" si="0"/>
        <v>0</v>
      </c>
      <c r="F9" s="323"/>
    </row>
    <row r="10" spans="1:6" s="9" customFormat="1" ht="51" customHeight="1">
      <c r="A10" s="303" t="s">
        <v>30</v>
      </c>
      <c r="B10" s="108" t="s">
        <v>49</v>
      </c>
      <c r="C10" s="282">
        <f>SUM(C11:C11)</f>
        <v>76296205</v>
      </c>
      <c r="D10" s="282">
        <f>SUM(D11:D11)</f>
        <v>76296205</v>
      </c>
      <c r="E10" s="282">
        <f>SUM(E11:E11)</f>
        <v>0</v>
      </c>
      <c r="F10" s="282"/>
    </row>
    <row r="11" spans="1:6" s="9" customFormat="1" ht="41.25" customHeight="1">
      <c r="A11" s="327">
        <v>1</v>
      </c>
      <c r="B11" s="107" t="s">
        <v>76</v>
      </c>
      <c r="C11" s="284">
        <f>SUM(D11:E11)</f>
        <v>76296205</v>
      </c>
      <c r="D11" s="284">
        <f>+D12</f>
        <v>76296205</v>
      </c>
      <c r="E11" s="284">
        <f>+E12</f>
        <v>0</v>
      </c>
      <c r="F11" s="285"/>
    </row>
    <row r="12" spans="1:6" s="83" customFormat="1" ht="27.75" customHeight="1">
      <c r="A12" s="316" t="s">
        <v>55</v>
      </c>
      <c r="B12" s="324" t="s">
        <v>68</v>
      </c>
      <c r="C12" s="325">
        <f t="shared" ref="C12" si="1">SUM(D12:E12)</f>
        <v>76296205</v>
      </c>
      <c r="D12" s="326">
        <v>76296205</v>
      </c>
      <c r="E12" s="326"/>
      <c r="F12" s="146"/>
    </row>
  </sheetData>
  <mergeCells count="9">
    <mergeCell ref="A9:B9"/>
    <mergeCell ref="A2:F2"/>
    <mergeCell ref="A3:F3"/>
    <mergeCell ref="A5:A7"/>
    <mergeCell ref="B5:B7"/>
    <mergeCell ref="C5:E5"/>
    <mergeCell ref="F5:F7"/>
    <mergeCell ref="C6:C7"/>
    <mergeCell ref="D6:E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7030A0"/>
  </sheetPr>
  <dimension ref="A1:I82"/>
  <sheetViews>
    <sheetView view="pageBreakPreview" zoomScale="90" zoomScaleSheetLayoutView="90" workbookViewId="0">
      <pane xSplit="2" ySplit="8" topLeftCell="D9" activePane="bottomRight" state="frozen"/>
      <selection pane="topRight" activeCell="C1" sqref="C1"/>
      <selection pane="bottomLeft" activeCell="A9" sqref="A9"/>
      <selection pane="bottomRight" activeCell="B28" sqref="B28"/>
    </sheetView>
  </sheetViews>
  <sheetFormatPr defaultColWidth="9" defaultRowHeight="15.75"/>
  <cols>
    <col min="1" max="1" width="6.375" style="84" customWidth="1"/>
    <col min="2" max="2" width="72" style="84" customWidth="1"/>
    <col min="3" max="7" width="17.875" style="84" customWidth="1"/>
    <col min="8" max="8" width="20.5" style="84" customWidth="1"/>
    <col min="9" max="9" width="29.625" style="84" customWidth="1"/>
    <col min="10" max="16384" width="9" style="84"/>
  </cols>
  <sheetData>
    <row r="1" spans="1:9" ht="19.5" customHeight="1">
      <c r="I1" s="10" t="s">
        <v>33</v>
      </c>
    </row>
    <row r="2" spans="1:9" ht="43.5" customHeight="1">
      <c r="A2" s="419" t="s">
        <v>44</v>
      </c>
      <c r="B2" s="419"/>
      <c r="C2" s="419"/>
      <c r="D2" s="419"/>
      <c r="E2" s="419"/>
      <c r="F2" s="419"/>
      <c r="G2" s="419"/>
      <c r="H2" s="419"/>
      <c r="I2" s="419"/>
    </row>
    <row r="3" spans="1:9" ht="19.5" customHeight="1">
      <c r="A3" s="412" t="str">
        <f>'B1 PAĐC DTTS'!A3:O3</f>
        <v>(Kèm theo Tờ trình số 28/TTr-TCKH ngày 15/4/2025 của Phòng Tài chính - Kế hoạch)</v>
      </c>
      <c r="B3" s="412"/>
      <c r="C3" s="412"/>
      <c r="D3" s="412"/>
      <c r="E3" s="412"/>
      <c r="F3" s="412"/>
      <c r="G3" s="412"/>
      <c r="H3" s="412"/>
      <c r="I3" s="412"/>
    </row>
    <row r="5" spans="1:9">
      <c r="I5" s="110" t="s">
        <v>20</v>
      </c>
    </row>
    <row r="6" spans="1:9" ht="36" customHeight="1">
      <c r="A6" s="416" t="s">
        <v>0</v>
      </c>
      <c r="B6" s="416" t="s">
        <v>26</v>
      </c>
      <c r="C6" s="420" t="s">
        <v>36</v>
      </c>
      <c r="D6" s="421"/>
      <c r="E6" s="422"/>
      <c r="F6" s="416" t="s">
        <v>40</v>
      </c>
      <c r="G6" s="416" t="s">
        <v>37</v>
      </c>
      <c r="H6" s="416" t="s">
        <v>27</v>
      </c>
      <c r="I6" s="416" t="s">
        <v>28</v>
      </c>
    </row>
    <row r="7" spans="1:9" ht="26.25" customHeight="1">
      <c r="A7" s="417"/>
      <c r="B7" s="417"/>
      <c r="C7" s="416" t="s">
        <v>7</v>
      </c>
      <c r="D7" s="420" t="s">
        <v>8</v>
      </c>
      <c r="E7" s="422"/>
      <c r="F7" s="417"/>
      <c r="G7" s="417"/>
      <c r="H7" s="417"/>
      <c r="I7" s="417"/>
    </row>
    <row r="8" spans="1:9" ht="26.25" customHeight="1">
      <c r="A8" s="418"/>
      <c r="B8" s="418"/>
      <c r="C8" s="418"/>
      <c r="D8" s="12" t="s">
        <v>9</v>
      </c>
      <c r="E8" s="12" t="s">
        <v>10</v>
      </c>
      <c r="F8" s="418"/>
      <c r="G8" s="418"/>
      <c r="H8" s="418"/>
      <c r="I8" s="418"/>
    </row>
    <row r="9" spans="1:9" s="106" customFormat="1" ht="17.25" customHeight="1">
      <c r="A9" s="105">
        <v>1</v>
      </c>
      <c r="B9" s="105">
        <v>2</v>
      </c>
      <c r="C9" s="105" t="s">
        <v>11</v>
      </c>
      <c r="D9" s="105">
        <v>4</v>
      </c>
      <c r="E9" s="105">
        <v>5</v>
      </c>
      <c r="F9" s="105">
        <v>6</v>
      </c>
      <c r="G9" s="105" t="s">
        <v>39</v>
      </c>
      <c r="H9" s="105">
        <v>8</v>
      </c>
      <c r="I9" s="105">
        <v>9</v>
      </c>
    </row>
    <row r="10" spans="1:9" s="9" customFormat="1" ht="30" customHeight="1">
      <c r="A10" s="407" t="s">
        <v>29</v>
      </c>
      <c r="B10" s="407"/>
      <c r="C10" s="21">
        <f t="shared" ref="C10:G10" si="0">+C11+C29</f>
        <v>6959776993</v>
      </c>
      <c r="D10" s="21">
        <f t="shared" si="0"/>
        <v>6690332220</v>
      </c>
      <c r="E10" s="21">
        <f t="shared" si="0"/>
        <v>269444773</v>
      </c>
      <c r="F10" s="21">
        <f t="shared" si="0"/>
        <v>7655802</v>
      </c>
      <c r="G10" s="21">
        <f t="shared" si="0"/>
        <v>6952121191</v>
      </c>
      <c r="H10" s="21"/>
      <c r="I10" s="15"/>
    </row>
    <row r="11" spans="1:9" s="9" customFormat="1" ht="26.25" customHeight="1">
      <c r="A11" s="111" t="s">
        <v>6</v>
      </c>
      <c r="B11" s="16" t="s">
        <v>133</v>
      </c>
      <c r="C11" s="112">
        <f t="shared" ref="C11:G11" si="1">+C12+C13+C18+C26</f>
        <v>3833710778</v>
      </c>
      <c r="D11" s="112">
        <f t="shared" si="1"/>
        <v>3671460505</v>
      </c>
      <c r="E11" s="112">
        <f t="shared" si="1"/>
        <v>162250273</v>
      </c>
      <c r="F11" s="112">
        <f t="shared" si="1"/>
        <v>0</v>
      </c>
      <c r="G11" s="112">
        <f t="shared" si="1"/>
        <v>3833710778</v>
      </c>
      <c r="H11" s="19"/>
      <c r="I11" s="16"/>
    </row>
    <row r="12" spans="1:9" ht="36.75" customHeight="1">
      <c r="A12" s="111" t="s">
        <v>30</v>
      </c>
      <c r="B12" s="113" t="s">
        <v>109</v>
      </c>
      <c r="C12" s="22"/>
      <c r="D12" s="22"/>
      <c r="E12" s="22"/>
      <c r="F12" s="22"/>
      <c r="G12" s="22"/>
      <c r="H12" s="22"/>
      <c r="I12" s="86"/>
    </row>
    <row r="13" spans="1:9" ht="29.25" customHeight="1">
      <c r="A13" s="111" t="s">
        <v>75</v>
      </c>
      <c r="B13" s="113" t="s">
        <v>110</v>
      </c>
      <c r="C13" s="114">
        <f>SUM(C14:C17)</f>
        <v>1341682780</v>
      </c>
      <c r="D13" s="114">
        <f t="shared" ref="D13:G13" si="2">SUM(D14:D17)</f>
        <v>1296532780</v>
      </c>
      <c r="E13" s="114">
        <f t="shared" si="2"/>
        <v>45150000</v>
      </c>
      <c r="F13" s="114">
        <f t="shared" si="2"/>
        <v>0</v>
      </c>
      <c r="G13" s="114">
        <f t="shared" si="2"/>
        <v>1341682780</v>
      </c>
      <c r="H13" s="19" t="s">
        <v>170</v>
      </c>
      <c r="I13" s="86"/>
    </row>
    <row r="14" spans="1:9" ht="29.25" customHeight="1">
      <c r="A14" s="90" t="s">
        <v>55</v>
      </c>
      <c r="B14" s="91" t="s">
        <v>63</v>
      </c>
      <c r="C14" s="22">
        <f t="shared" ref="C14:C25" si="3">SUM(D14:E14)</f>
        <v>466200000</v>
      </c>
      <c r="D14" s="22">
        <v>452890000</v>
      </c>
      <c r="E14" s="22">
        <v>13310000</v>
      </c>
      <c r="F14" s="85"/>
      <c r="G14" s="22">
        <f>+C14-F14</f>
        <v>466200000</v>
      </c>
      <c r="H14" s="85"/>
      <c r="I14" s="86"/>
    </row>
    <row r="15" spans="1:9" ht="29.25" customHeight="1">
      <c r="A15" s="90" t="s">
        <v>55</v>
      </c>
      <c r="B15" s="91" t="s">
        <v>77</v>
      </c>
      <c r="C15" s="22">
        <f t="shared" si="3"/>
        <v>67804250</v>
      </c>
      <c r="D15" s="22">
        <v>59964250</v>
      </c>
      <c r="E15" s="22">
        <v>7840000</v>
      </c>
      <c r="F15" s="85"/>
      <c r="G15" s="22">
        <f t="shared" ref="G15:G17" si="4">+C15-F15</f>
        <v>67804250</v>
      </c>
      <c r="H15" s="85"/>
      <c r="I15" s="86"/>
    </row>
    <row r="16" spans="1:9" ht="29.25" customHeight="1">
      <c r="A16" s="90" t="s">
        <v>55</v>
      </c>
      <c r="B16" s="91" t="s">
        <v>80</v>
      </c>
      <c r="C16" s="22">
        <f t="shared" si="3"/>
        <v>982500</v>
      </c>
      <c r="D16" s="22">
        <v>982500</v>
      </c>
      <c r="E16" s="22">
        <v>0</v>
      </c>
      <c r="F16" s="85"/>
      <c r="G16" s="22">
        <f t="shared" si="4"/>
        <v>982500</v>
      </c>
      <c r="H16" s="85"/>
      <c r="I16" s="87"/>
    </row>
    <row r="17" spans="1:9" ht="29.25" customHeight="1">
      <c r="A17" s="90" t="s">
        <v>55</v>
      </c>
      <c r="B17" s="91" t="s">
        <v>67</v>
      </c>
      <c r="C17" s="92">
        <f t="shared" si="3"/>
        <v>806696030</v>
      </c>
      <c r="D17" s="92">
        <v>782696030</v>
      </c>
      <c r="E17" s="92">
        <v>24000000</v>
      </c>
      <c r="F17" s="85"/>
      <c r="G17" s="22">
        <f t="shared" si="4"/>
        <v>806696030</v>
      </c>
      <c r="H17" s="85"/>
      <c r="I17" s="86"/>
    </row>
    <row r="18" spans="1:9" ht="29.25" customHeight="1">
      <c r="A18" s="111" t="s">
        <v>85</v>
      </c>
      <c r="B18" s="16" t="s">
        <v>114</v>
      </c>
      <c r="C18" s="114">
        <f>+C19</f>
        <v>2461293998</v>
      </c>
      <c r="D18" s="114">
        <f t="shared" ref="D18:G18" si="5">+D19</f>
        <v>2353193725</v>
      </c>
      <c r="E18" s="114">
        <f t="shared" si="5"/>
        <v>108100273</v>
      </c>
      <c r="F18" s="114">
        <f t="shared" si="5"/>
        <v>0</v>
      </c>
      <c r="G18" s="114">
        <f t="shared" si="5"/>
        <v>2461293998</v>
      </c>
      <c r="H18" s="19" t="s">
        <v>170</v>
      </c>
      <c r="I18" s="85"/>
    </row>
    <row r="19" spans="1:9" ht="29.25" customHeight="1">
      <c r="A19" s="93">
        <v>1</v>
      </c>
      <c r="B19" s="94" t="s">
        <v>115</v>
      </c>
      <c r="C19" s="95">
        <f>SUM(C20:C25)</f>
        <v>2461293998</v>
      </c>
      <c r="D19" s="95">
        <f>SUM(D20:D25)</f>
        <v>2353193725</v>
      </c>
      <c r="E19" s="95">
        <f>SUM(E20:E25)</f>
        <v>108100273</v>
      </c>
      <c r="F19" s="95">
        <f t="shared" ref="F19:G19" si="6">SUM(F20:F25)</f>
        <v>0</v>
      </c>
      <c r="G19" s="95">
        <f t="shared" si="6"/>
        <v>2461293998</v>
      </c>
      <c r="H19" s="85"/>
      <c r="I19" s="85"/>
    </row>
    <row r="20" spans="1:9" ht="29.25" customHeight="1">
      <c r="A20" s="90" t="s">
        <v>55</v>
      </c>
      <c r="B20" s="91" t="s">
        <v>63</v>
      </c>
      <c r="C20" s="22">
        <f t="shared" si="3"/>
        <v>10000</v>
      </c>
      <c r="D20" s="22">
        <v>10000</v>
      </c>
      <c r="E20" s="22">
        <v>0</v>
      </c>
      <c r="F20" s="85"/>
      <c r="G20" s="22">
        <f t="shared" ref="G20:G25" si="7">+C20-F20</f>
        <v>10000</v>
      </c>
      <c r="H20" s="85"/>
      <c r="I20" s="85"/>
    </row>
    <row r="21" spans="1:9" ht="29.25" customHeight="1">
      <c r="A21" s="90" t="s">
        <v>55</v>
      </c>
      <c r="B21" s="73" t="s">
        <v>74</v>
      </c>
      <c r="C21" s="92">
        <f t="shared" si="3"/>
        <v>273</v>
      </c>
      <c r="D21" s="92">
        <v>0</v>
      </c>
      <c r="E21" s="92">
        <v>273</v>
      </c>
      <c r="F21" s="85"/>
      <c r="G21" s="22">
        <f t="shared" si="7"/>
        <v>273</v>
      </c>
      <c r="H21" s="85"/>
      <c r="I21" s="85"/>
    </row>
    <row r="22" spans="1:9" s="83" customFormat="1" ht="29.25" customHeight="1">
      <c r="A22" s="90" t="s">
        <v>55</v>
      </c>
      <c r="B22" s="91" t="s">
        <v>65</v>
      </c>
      <c r="C22" s="82">
        <f t="shared" si="3"/>
        <v>1140000000</v>
      </c>
      <c r="D22" s="82">
        <v>1105800000</v>
      </c>
      <c r="E22" s="82">
        <v>34200000</v>
      </c>
      <c r="F22" s="81"/>
      <c r="G22" s="82">
        <f t="shared" si="7"/>
        <v>1140000000</v>
      </c>
      <c r="H22" s="81"/>
      <c r="I22" s="81"/>
    </row>
    <row r="23" spans="1:9" ht="29.25" customHeight="1">
      <c r="A23" s="90" t="s">
        <v>55</v>
      </c>
      <c r="B23" s="91" t="s">
        <v>68</v>
      </c>
      <c r="C23" s="22">
        <f t="shared" si="3"/>
        <v>921283725</v>
      </c>
      <c r="D23" s="22">
        <v>863383725</v>
      </c>
      <c r="E23" s="22">
        <v>57900000</v>
      </c>
      <c r="F23" s="85"/>
      <c r="G23" s="22">
        <f t="shared" si="7"/>
        <v>921283725</v>
      </c>
      <c r="H23" s="85"/>
      <c r="I23" s="85"/>
    </row>
    <row r="24" spans="1:9" ht="29.25" customHeight="1">
      <c r="A24" s="90" t="s">
        <v>55</v>
      </c>
      <c r="B24" s="91" t="s">
        <v>179</v>
      </c>
      <c r="C24" s="22">
        <f t="shared" si="3"/>
        <v>0</v>
      </c>
      <c r="D24" s="22">
        <v>0</v>
      </c>
      <c r="E24" s="22">
        <v>0</v>
      </c>
      <c r="F24" s="85"/>
      <c r="G24" s="22">
        <f t="shared" si="7"/>
        <v>0</v>
      </c>
      <c r="H24" s="85"/>
      <c r="I24" s="85"/>
    </row>
    <row r="25" spans="1:9" ht="29.25" customHeight="1">
      <c r="A25" s="90" t="s">
        <v>55</v>
      </c>
      <c r="B25" s="91" t="s">
        <v>72</v>
      </c>
      <c r="C25" s="22">
        <f t="shared" si="3"/>
        <v>400000000</v>
      </c>
      <c r="D25" s="22">
        <v>384000000</v>
      </c>
      <c r="E25" s="22">
        <v>16000000</v>
      </c>
      <c r="F25" s="85"/>
      <c r="G25" s="22">
        <f t="shared" si="7"/>
        <v>400000000</v>
      </c>
      <c r="H25" s="85"/>
      <c r="I25" s="85"/>
    </row>
    <row r="26" spans="1:9" s="83" customFormat="1" ht="28.5" customHeight="1">
      <c r="A26" s="111" t="s">
        <v>89</v>
      </c>
      <c r="B26" s="16" t="s">
        <v>129</v>
      </c>
      <c r="C26" s="114">
        <f>+C27</f>
        <v>30734000</v>
      </c>
      <c r="D26" s="114">
        <f t="shared" ref="D26:G26" si="8">+D27</f>
        <v>21734000</v>
      </c>
      <c r="E26" s="114">
        <f t="shared" si="8"/>
        <v>9000000</v>
      </c>
      <c r="F26" s="114">
        <f t="shared" si="8"/>
        <v>0</v>
      </c>
      <c r="G26" s="114">
        <f t="shared" si="8"/>
        <v>30734000</v>
      </c>
      <c r="H26" s="127" t="s">
        <v>171</v>
      </c>
      <c r="I26" s="81"/>
    </row>
    <row r="27" spans="1:9" s="83" customFormat="1" ht="28.5" customHeight="1">
      <c r="A27" s="93">
        <v>1</v>
      </c>
      <c r="B27" s="99" t="s">
        <v>131</v>
      </c>
      <c r="C27" s="95">
        <f>SUM(C28:C28)</f>
        <v>30734000</v>
      </c>
      <c r="D27" s="95">
        <f>SUM(D28:D28)</f>
        <v>21734000</v>
      </c>
      <c r="E27" s="95">
        <f>SUM(E28:E28)</f>
        <v>9000000</v>
      </c>
      <c r="F27" s="95">
        <f>SUM(F28:F28)</f>
        <v>0</v>
      </c>
      <c r="G27" s="95">
        <f>SUM(G28:G28)</f>
        <v>30734000</v>
      </c>
      <c r="H27" s="81"/>
      <c r="I27" s="81"/>
    </row>
    <row r="28" spans="1:9" s="83" customFormat="1" ht="28.5" customHeight="1">
      <c r="A28" s="100" t="s">
        <v>31</v>
      </c>
      <c r="B28" s="81" t="s">
        <v>181</v>
      </c>
      <c r="C28" s="82">
        <f t="shared" ref="C28" si="9">SUM(D28:E28)</f>
        <v>30734000</v>
      </c>
      <c r="D28" s="82">
        <v>21734000</v>
      </c>
      <c r="E28" s="82">
        <v>9000000</v>
      </c>
      <c r="F28" s="82"/>
      <c r="G28" s="82">
        <f>+C28-F28</f>
        <v>30734000</v>
      </c>
      <c r="H28" s="82"/>
      <c r="I28" s="81"/>
    </row>
    <row r="29" spans="1:9" s="9" customFormat="1" ht="28.5" customHeight="1">
      <c r="A29" s="111" t="s">
        <v>60</v>
      </c>
      <c r="B29" s="16" t="s">
        <v>43</v>
      </c>
      <c r="C29" s="112">
        <f t="shared" ref="C29:H29" si="10">+C30+C31+C42+C52+C59</f>
        <v>3126066215</v>
      </c>
      <c r="D29" s="112">
        <f t="shared" si="10"/>
        <v>3018871715</v>
      </c>
      <c r="E29" s="112">
        <f t="shared" si="10"/>
        <v>107194500</v>
      </c>
      <c r="F29" s="112">
        <f t="shared" si="10"/>
        <v>7655802</v>
      </c>
      <c r="G29" s="112">
        <f t="shared" si="10"/>
        <v>3118410413</v>
      </c>
      <c r="H29" s="112" t="e">
        <f t="shared" si="10"/>
        <v>#VALUE!</v>
      </c>
      <c r="I29" s="16"/>
    </row>
    <row r="30" spans="1:9" ht="43.5" customHeight="1">
      <c r="A30" s="111" t="s">
        <v>30</v>
      </c>
      <c r="B30" s="113" t="s">
        <v>109</v>
      </c>
      <c r="C30" s="22"/>
      <c r="D30" s="22"/>
      <c r="E30" s="22"/>
      <c r="F30" s="22"/>
      <c r="G30" s="22"/>
      <c r="H30" s="85"/>
      <c r="I30" s="86"/>
    </row>
    <row r="31" spans="1:9" ht="27.75" customHeight="1">
      <c r="A31" s="111" t="s">
        <v>75</v>
      </c>
      <c r="B31" s="113" t="s">
        <v>110</v>
      </c>
      <c r="C31" s="114">
        <f>SUM(C32:C41)</f>
        <v>856839080</v>
      </c>
      <c r="D31" s="114">
        <f t="shared" ref="D31:G31" si="11">SUM(D32:D41)</f>
        <v>836239080</v>
      </c>
      <c r="E31" s="114">
        <f t="shared" si="11"/>
        <v>20600000</v>
      </c>
      <c r="F31" s="114">
        <f t="shared" si="11"/>
        <v>5022380</v>
      </c>
      <c r="G31" s="114">
        <f t="shared" si="11"/>
        <v>851816700</v>
      </c>
      <c r="H31" s="19" t="s">
        <v>170</v>
      </c>
      <c r="I31" s="86"/>
    </row>
    <row r="32" spans="1:9" s="83" customFormat="1" ht="26.25" customHeight="1">
      <c r="A32" s="90">
        <v>1</v>
      </c>
      <c r="B32" s="91" t="s">
        <v>62</v>
      </c>
      <c r="C32" s="82">
        <f>SUM(D32:E32)</f>
        <v>18520000</v>
      </c>
      <c r="D32" s="82">
        <v>18520000</v>
      </c>
      <c r="E32" s="82">
        <v>0</v>
      </c>
      <c r="F32" s="81"/>
      <c r="G32" s="82">
        <f>+C32-F32</f>
        <v>18520000</v>
      </c>
      <c r="H32" s="81"/>
      <c r="I32" s="73"/>
    </row>
    <row r="33" spans="1:9" ht="26.25" customHeight="1">
      <c r="A33" s="90">
        <v>2</v>
      </c>
      <c r="B33" s="91" t="s">
        <v>63</v>
      </c>
      <c r="C33" s="22">
        <f t="shared" ref="C33:C65" si="12">SUM(D33:E33)</f>
        <v>33800000</v>
      </c>
      <c r="D33" s="22">
        <v>33200000</v>
      </c>
      <c r="E33" s="22">
        <v>600000</v>
      </c>
      <c r="F33" s="85"/>
      <c r="G33" s="22">
        <f t="shared" ref="G33:G41" si="13">+C33-F33</f>
        <v>33800000</v>
      </c>
      <c r="H33" s="85"/>
      <c r="I33" s="86"/>
    </row>
    <row r="34" spans="1:9" s="83" customFormat="1" ht="26.25" customHeight="1">
      <c r="A34" s="90">
        <v>3</v>
      </c>
      <c r="B34" s="91" t="s">
        <v>66</v>
      </c>
      <c r="C34" s="82">
        <f t="shared" si="12"/>
        <v>17949900</v>
      </c>
      <c r="D34" s="82">
        <v>17949900</v>
      </c>
      <c r="E34" s="82">
        <v>0</v>
      </c>
      <c r="F34" s="81"/>
      <c r="G34" s="82">
        <f t="shared" si="13"/>
        <v>17949900</v>
      </c>
      <c r="H34" s="81"/>
      <c r="I34" s="73"/>
    </row>
    <row r="35" spans="1:9" ht="26.25" customHeight="1">
      <c r="A35" s="90">
        <v>4</v>
      </c>
      <c r="B35" s="91" t="s">
        <v>77</v>
      </c>
      <c r="C35" s="22">
        <f t="shared" si="12"/>
        <v>325000000</v>
      </c>
      <c r="D35" s="22">
        <v>315000000</v>
      </c>
      <c r="E35" s="22">
        <v>10000000</v>
      </c>
      <c r="F35" s="85"/>
      <c r="G35" s="22">
        <f t="shared" si="13"/>
        <v>325000000</v>
      </c>
      <c r="H35" s="85"/>
      <c r="I35" s="86"/>
    </row>
    <row r="36" spans="1:9" s="83" customFormat="1" ht="26.25" customHeight="1">
      <c r="A36" s="90">
        <v>5</v>
      </c>
      <c r="B36" s="91" t="s">
        <v>80</v>
      </c>
      <c r="C36" s="82">
        <f t="shared" si="12"/>
        <v>406689400</v>
      </c>
      <c r="D36" s="82">
        <v>396689400</v>
      </c>
      <c r="E36" s="82">
        <v>10000000</v>
      </c>
      <c r="F36" s="81"/>
      <c r="G36" s="82">
        <f t="shared" si="13"/>
        <v>406689400</v>
      </c>
      <c r="H36" s="81"/>
      <c r="I36" s="73"/>
    </row>
    <row r="37" spans="1:9" s="83" customFormat="1" ht="26.25" customHeight="1">
      <c r="A37" s="90">
        <v>6</v>
      </c>
      <c r="B37" s="91" t="s">
        <v>65</v>
      </c>
      <c r="C37" s="82">
        <f t="shared" si="12"/>
        <v>9729000</v>
      </c>
      <c r="D37" s="82">
        <v>9729000</v>
      </c>
      <c r="E37" s="82">
        <v>0</v>
      </c>
      <c r="F37" s="81"/>
      <c r="G37" s="82">
        <f t="shared" si="13"/>
        <v>9729000</v>
      </c>
      <c r="H37" s="81"/>
      <c r="I37" s="73"/>
    </row>
    <row r="38" spans="1:9" s="83" customFormat="1" ht="26.25" customHeight="1">
      <c r="A38" s="90">
        <v>7</v>
      </c>
      <c r="B38" s="91" t="s">
        <v>64</v>
      </c>
      <c r="C38" s="82">
        <f t="shared" si="12"/>
        <v>2462080</v>
      </c>
      <c r="D38" s="82">
        <v>2462080</v>
      </c>
      <c r="E38" s="82">
        <v>0</v>
      </c>
      <c r="F38" s="82">
        <f>+C38</f>
        <v>2462080</v>
      </c>
      <c r="G38" s="82">
        <f t="shared" si="13"/>
        <v>0</v>
      </c>
      <c r="H38" s="81"/>
      <c r="I38" s="73"/>
    </row>
    <row r="39" spans="1:9" ht="26.25" customHeight="1">
      <c r="A39" s="90">
        <v>8</v>
      </c>
      <c r="B39" s="91" t="s">
        <v>72</v>
      </c>
      <c r="C39" s="22">
        <f t="shared" si="12"/>
        <v>2520000</v>
      </c>
      <c r="D39" s="22">
        <v>2520000</v>
      </c>
      <c r="E39" s="22">
        <v>0</v>
      </c>
      <c r="F39" s="85"/>
      <c r="G39" s="22">
        <f t="shared" si="13"/>
        <v>2520000</v>
      </c>
      <c r="H39" s="85"/>
      <c r="I39" s="87"/>
    </row>
    <row r="40" spans="1:9" s="83" customFormat="1" ht="26.25" customHeight="1">
      <c r="A40" s="90">
        <v>9</v>
      </c>
      <c r="B40" s="91" t="s">
        <v>69</v>
      </c>
      <c r="C40" s="82">
        <f t="shared" si="12"/>
        <v>37608400</v>
      </c>
      <c r="D40" s="82">
        <v>37608400</v>
      </c>
      <c r="E40" s="82">
        <v>0</v>
      </c>
      <c r="F40" s="82"/>
      <c r="G40" s="82">
        <f t="shared" si="13"/>
        <v>37608400</v>
      </c>
      <c r="H40" s="81"/>
      <c r="I40" s="81"/>
    </row>
    <row r="41" spans="1:9" s="83" customFormat="1" ht="26.25" customHeight="1">
      <c r="A41" s="90">
        <v>10</v>
      </c>
      <c r="B41" s="91" t="s">
        <v>79</v>
      </c>
      <c r="C41" s="82">
        <f t="shared" si="12"/>
        <v>2560300</v>
      </c>
      <c r="D41" s="82">
        <v>2560300</v>
      </c>
      <c r="E41" s="82">
        <v>0</v>
      </c>
      <c r="F41" s="82">
        <f>+C41</f>
        <v>2560300</v>
      </c>
      <c r="G41" s="82">
        <f t="shared" si="13"/>
        <v>0</v>
      </c>
      <c r="H41" s="81"/>
      <c r="I41" s="81"/>
    </row>
    <row r="42" spans="1:9" ht="26.25" customHeight="1">
      <c r="A42" s="111" t="s">
        <v>85</v>
      </c>
      <c r="B42" s="16" t="s">
        <v>114</v>
      </c>
      <c r="C42" s="114">
        <f>+C43</f>
        <v>1597628531</v>
      </c>
      <c r="D42" s="114">
        <f t="shared" ref="D42:G42" si="14">+D43</f>
        <v>1513391531</v>
      </c>
      <c r="E42" s="114">
        <f t="shared" si="14"/>
        <v>84237000</v>
      </c>
      <c r="F42" s="114">
        <f t="shared" si="14"/>
        <v>0</v>
      </c>
      <c r="G42" s="114">
        <f t="shared" si="14"/>
        <v>1597628531</v>
      </c>
      <c r="H42" s="19" t="s">
        <v>170</v>
      </c>
      <c r="I42" s="85"/>
    </row>
    <row r="43" spans="1:9" ht="27" customHeight="1">
      <c r="A43" s="93">
        <v>1</v>
      </c>
      <c r="B43" s="94" t="s">
        <v>115</v>
      </c>
      <c r="C43" s="95">
        <f>SUM(C44:C51)</f>
        <v>1597628531</v>
      </c>
      <c r="D43" s="95">
        <f>SUM(D44:D51)</f>
        <v>1513391531</v>
      </c>
      <c r="E43" s="95">
        <f t="shared" ref="E43:G43" si="15">SUM(E44:E51)</f>
        <v>84237000</v>
      </c>
      <c r="F43" s="95">
        <f t="shared" si="15"/>
        <v>0</v>
      </c>
      <c r="G43" s="95">
        <f t="shared" si="15"/>
        <v>1597628531</v>
      </c>
      <c r="H43" s="85"/>
      <c r="I43" s="85"/>
    </row>
    <row r="44" spans="1:9" ht="27" customHeight="1">
      <c r="A44" s="96" t="s">
        <v>55</v>
      </c>
      <c r="B44" s="98" t="s">
        <v>116</v>
      </c>
      <c r="C44" s="22">
        <f t="shared" si="12"/>
        <v>9680000</v>
      </c>
      <c r="D44" s="22">
        <v>9290000</v>
      </c>
      <c r="E44" s="22">
        <v>390000</v>
      </c>
      <c r="F44" s="85"/>
      <c r="G44" s="22">
        <f>+C44-F44</f>
        <v>9680000</v>
      </c>
      <c r="H44" s="85"/>
      <c r="I44" s="85"/>
    </row>
    <row r="45" spans="1:9" ht="27" customHeight="1">
      <c r="A45" s="96" t="s">
        <v>55</v>
      </c>
      <c r="B45" s="91" t="s">
        <v>63</v>
      </c>
      <c r="C45" s="22">
        <f t="shared" si="12"/>
        <v>850000000</v>
      </c>
      <c r="D45" s="22">
        <v>807500000</v>
      </c>
      <c r="E45" s="22">
        <v>42500000</v>
      </c>
      <c r="F45" s="85"/>
      <c r="G45" s="22">
        <f t="shared" ref="G45:G51" si="16">+C45-F45</f>
        <v>850000000</v>
      </c>
      <c r="H45" s="85"/>
      <c r="I45" s="85"/>
    </row>
    <row r="46" spans="1:9" ht="27" customHeight="1">
      <c r="A46" s="96" t="s">
        <v>55</v>
      </c>
      <c r="B46" s="73" t="s">
        <v>74</v>
      </c>
      <c r="C46" s="92">
        <f t="shared" si="12"/>
        <v>102844127</v>
      </c>
      <c r="D46" s="92">
        <v>102844127</v>
      </c>
      <c r="E46" s="92">
        <v>0</v>
      </c>
      <c r="F46" s="85"/>
      <c r="G46" s="22">
        <f t="shared" si="16"/>
        <v>102844127</v>
      </c>
      <c r="H46" s="85"/>
      <c r="I46" s="85"/>
    </row>
    <row r="47" spans="1:9" ht="27" customHeight="1">
      <c r="A47" s="96" t="s">
        <v>55</v>
      </c>
      <c r="B47" s="91" t="s">
        <v>69</v>
      </c>
      <c r="C47" s="22">
        <f t="shared" si="12"/>
        <v>32912000</v>
      </c>
      <c r="D47" s="22">
        <v>32912000</v>
      </c>
      <c r="E47" s="22">
        <v>0</v>
      </c>
      <c r="F47" s="22"/>
      <c r="G47" s="22">
        <f t="shared" si="16"/>
        <v>32912000</v>
      </c>
      <c r="H47" s="85"/>
      <c r="I47" s="85"/>
    </row>
    <row r="48" spans="1:9" ht="27" customHeight="1">
      <c r="A48" s="96" t="s">
        <v>55</v>
      </c>
      <c r="B48" s="91" t="s">
        <v>84</v>
      </c>
      <c r="C48" s="22">
        <f t="shared" si="12"/>
        <v>1489310</v>
      </c>
      <c r="D48" s="22">
        <v>1489310</v>
      </c>
      <c r="E48" s="22">
        <v>0</v>
      </c>
      <c r="F48" s="85"/>
      <c r="G48" s="22">
        <f t="shared" si="16"/>
        <v>1489310</v>
      </c>
      <c r="H48" s="85"/>
      <c r="I48" s="85"/>
    </row>
    <row r="49" spans="1:9" ht="27" customHeight="1">
      <c r="A49" s="96" t="s">
        <v>55</v>
      </c>
      <c r="B49" s="91" t="s">
        <v>72</v>
      </c>
      <c r="C49" s="22">
        <f t="shared" ref="C49" si="17">SUM(D49:E49)</f>
        <v>204840178.99999988</v>
      </c>
      <c r="D49" s="22">
        <v>204840178.99999988</v>
      </c>
      <c r="E49" s="22">
        <v>0</v>
      </c>
      <c r="F49" s="85"/>
      <c r="G49" s="22">
        <f t="shared" si="16"/>
        <v>204840178.99999988</v>
      </c>
      <c r="H49" s="85"/>
      <c r="I49" s="87"/>
    </row>
    <row r="50" spans="1:9" ht="27" customHeight="1">
      <c r="A50" s="96" t="s">
        <v>55</v>
      </c>
      <c r="B50" s="91" t="s">
        <v>77</v>
      </c>
      <c r="C50" s="22">
        <f t="shared" si="12"/>
        <v>39174800</v>
      </c>
      <c r="D50" s="22">
        <v>38174800</v>
      </c>
      <c r="E50" s="22">
        <v>1000000</v>
      </c>
      <c r="F50" s="22"/>
      <c r="G50" s="22">
        <f t="shared" si="16"/>
        <v>39174800</v>
      </c>
      <c r="H50" s="85"/>
      <c r="I50" s="85"/>
    </row>
    <row r="51" spans="1:9" ht="27" customHeight="1">
      <c r="A51" s="96" t="s">
        <v>55</v>
      </c>
      <c r="B51" s="91" t="s">
        <v>68</v>
      </c>
      <c r="C51" s="22">
        <f t="shared" si="12"/>
        <v>356688115</v>
      </c>
      <c r="D51" s="22">
        <v>316341115</v>
      </c>
      <c r="E51" s="22">
        <v>40347000</v>
      </c>
      <c r="F51" s="85"/>
      <c r="G51" s="22">
        <f t="shared" si="16"/>
        <v>356688115</v>
      </c>
      <c r="H51" s="85"/>
      <c r="I51" s="85"/>
    </row>
    <row r="52" spans="1:9" ht="30" customHeight="1">
      <c r="A52" s="111" t="s">
        <v>89</v>
      </c>
      <c r="B52" s="113" t="s">
        <v>119</v>
      </c>
      <c r="C52" s="114">
        <f>+C53+C57</f>
        <v>290216940</v>
      </c>
      <c r="D52" s="114">
        <f t="shared" ref="D52:G52" si="18">+D53+D57</f>
        <v>290216940</v>
      </c>
      <c r="E52" s="114">
        <f t="shared" si="18"/>
        <v>0</v>
      </c>
      <c r="F52" s="114">
        <f t="shared" si="18"/>
        <v>0</v>
      </c>
      <c r="G52" s="114">
        <f t="shared" si="18"/>
        <v>290216940</v>
      </c>
      <c r="H52" s="127" t="s">
        <v>171</v>
      </c>
      <c r="I52" s="85"/>
    </row>
    <row r="53" spans="1:9" ht="30" customHeight="1">
      <c r="A53" s="93">
        <v>1</v>
      </c>
      <c r="B53" s="94" t="s">
        <v>121</v>
      </c>
      <c r="C53" s="101">
        <f>SUM(D53:E53)</f>
        <v>41992940</v>
      </c>
      <c r="D53" s="101">
        <f>+D54+D55</f>
        <v>41992940</v>
      </c>
      <c r="E53" s="101">
        <f t="shared" ref="E53:G53" si="19">+E54+E55</f>
        <v>0</v>
      </c>
      <c r="F53" s="101">
        <f t="shared" si="19"/>
        <v>0</v>
      </c>
      <c r="G53" s="101">
        <f t="shared" si="19"/>
        <v>41992940</v>
      </c>
      <c r="H53" s="85"/>
      <c r="I53" s="85"/>
    </row>
    <row r="54" spans="1:9" ht="30" customHeight="1">
      <c r="A54" s="97" t="s">
        <v>122</v>
      </c>
      <c r="B54" s="102" t="s">
        <v>123</v>
      </c>
      <c r="C54" s="22">
        <f t="shared" si="12"/>
        <v>0</v>
      </c>
      <c r="D54" s="22">
        <v>0</v>
      </c>
      <c r="E54" s="22">
        <v>0</v>
      </c>
      <c r="F54" s="85"/>
      <c r="G54" s="85"/>
      <c r="H54" s="85"/>
      <c r="I54" s="85"/>
    </row>
    <row r="55" spans="1:9" ht="44.25" customHeight="1">
      <c r="A55" s="97" t="s">
        <v>122</v>
      </c>
      <c r="B55" s="102" t="s">
        <v>124</v>
      </c>
      <c r="C55" s="22">
        <f>+C56</f>
        <v>41992940</v>
      </c>
      <c r="D55" s="22">
        <f t="shared" ref="D55:G55" si="20">+D56</f>
        <v>41992940</v>
      </c>
      <c r="E55" s="22">
        <f t="shared" si="20"/>
        <v>0</v>
      </c>
      <c r="F55" s="22">
        <f t="shared" si="20"/>
        <v>0</v>
      </c>
      <c r="G55" s="22">
        <f t="shared" si="20"/>
        <v>41992940</v>
      </c>
      <c r="H55" s="85"/>
      <c r="I55" s="85"/>
    </row>
    <row r="56" spans="1:9" ht="26.25" customHeight="1">
      <c r="A56" s="96" t="s">
        <v>180</v>
      </c>
      <c r="B56" s="98" t="s">
        <v>92</v>
      </c>
      <c r="C56" s="22">
        <f t="shared" si="12"/>
        <v>41992940</v>
      </c>
      <c r="D56" s="22">
        <v>41992940</v>
      </c>
      <c r="E56" s="22">
        <v>0</v>
      </c>
      <c r="F56" s="22"/>
      <c r="G56" s="22">
        <f>+C56-F56</f>
        <v>41992940</v>
      </c>
      <c r="H56" s="85"/>
      <c r="I56" s="85"/>
    </row>
    <row r="57" spans="1:9" ht="24.75" customHeight="1">
      <c r="A57" s="93">
        <v>2</v>
      </c>
      <c r="B57" s="94" t="s">
        <v>128</v>
      </c>
      <c r="C57" s="101">
        <f t="shared" si="12"/>
        <v>248224000</v>
      </c>
      <c r="D57" s="101">
        <f>+D58</f>
        <v>248224000</v>
      </c>
      <c r="E57" s="101">
        <f t="shared" ref="E57:G57" si="21">+E58</f>
        <v>0</v>
      </c>
      <c r="F57" s="101">
        <f t="shared" si="21"/>
        <v>0</v>
      </c>
      <c r="G57" s="101">
        <f t="shared" si="21"/>
        <v>248224000</v>
      </c>
      <c r="H57" s="85"/>
      <c r="I57" s="85"/>
    </row>
    <row r="58" spans="1:9" ht="24.75" customHeight="1">
      <c r="A58" s="90"/>
      <c r="B58" s="147" t="s">
        <v>177</v>
      </c>
      <c r="C58" s="22">
        <f t="shared" si="12"/>
        <v>248224000</v>
      </c>
      <c r="D58" s="22">
        <v>248224000</v>
      </c>
      <c r="E58" s="22">
        <v>0</v>
      </c>
      <c r="F58" s="22"/>
      <c r="G58" s="22">
        <f>+C58-F58</f>
        <v>248224000</v>
      </c>
      <c r="H58" s="85"/>
      <c r="I58" s="85"/>
    </row>
    <row r="59" spans="1:9" ht="24.75" customHeight="1">
      <c r="A59" s="111" t="s">
        <v>100</v>
      </c>
      <c r="B59" s="16" t="s">
        <v>129</v>
      </c>
      <c r="C59" s="114">
        <f>+C60+C70</f>
        <v>381381664</v>
      </c>
      <c r="D59" s="114">
        <f>+D60+D70</f>
        <v>379024164</v>
      </c>
      <c r="E59" s="114">
        <f>+E60+E70</f>
        <v>2357500</v>
      </c>
      <c r="F59" s="114">
        <f t="shared" ref="F59:G59" si="22">+F60+F70</f>
        <v>2633422</v>
      </c>
      <c r="G59" s="114">
        <f t="shared" si="22"/>
        <v>378748242</v>
      </c>
      <c r="H59" s="127" t="s">
        <v>171</v>
      </c>
      <c r="I59" s="85"/>
    </row>
    <row r="60" spans="1:9" ht="24.75" customHeight="1">
      <c r="A60" s="93">
        <v>1</v>
      </c>
      <c r="B60" s="94" t="s">
        <v>130</v>
      </c>
      <c r="C60" s="95">
        <f>SUM(C61:C69)</f>
        <v>174094087</v>
      </c>
      <c r="D60" s="95">
        <f>SUM(D61:D69)</f>
        <v>173394087</v>
      </c>
      <c r="E60" s="95">
        <f>SUM(E61:E69)</f>
        <v>700000</v>
      </c>
      <c r="F60" s="95">
        <f t="shared" ref="F60:G60" si="23">SUM(F61:F69)</f>
        <v>1160692</v>
      </c>
      <c r="G60" s="95">
        <f t="shared" si="23"/>
        <v>172933395</v>
      </c>
      <c r="H60" s="85"/>
      <c r="I60" s="85"/>
    </row>
    <row r="61" spans="1:9" ht="24.75" customHeight="1">
      <c r="A61" s="100" t="s">
        <v>31</v>
      </c>
      <c r="B61" s="81" t="s">
        <v>181</v>
      </c>
      <c r="C61" s="22">
        <f t="shared" si="12"/>
        <v>128644650</v>
      </c>
      <c r="D61" s="22">
        <v>128644650</v>
      </c>
      <c r="E61" s="22">
        <v>0</v>
      </c>
      <c r="F61" s="85"/>
      <c r="G61" s="22">
        <f>+C61-F61</f>
        <v>128644650</v>
      </c>
      <c r="H61" s="85"/>
      <c r="I61" s="85"/>
    </row>
    <row r="62" spans="1:9" s="83" customFormat="1" ht="24.75" customHeight="1">
      <c r="A62" s="100" t="s">
        <v>31</v>
      </c>
      <c r="B62" s="73" t="s">
        <v>65</v>
      </c>
      <c r="C62" s="82">
        <f t="shared" si="12"/>
        <v>3598000</v>
      </c>
      <c r="D62" s="82">
        <v>3598000</v>
      </c>
      <c r="E62" s="82">
        <v>0</v>
      </c>
      <c r="F62" s="81"/>
      <c r="G62" s="82">
        <f t="shared" ref="G62:G82" si="24">+C62-F62</f>
        <v>3598000</v>
      </c>
      <c r="H62" s="81"/>
      <c r="I62" s="81"/>
    </row>
    <row r="63" spans="1:9" s="83" customFormat="1" ht="24.75" customHeight="1">
      <c r="A63" s="100" t="s">
        <v>31</v>
      </c>
      <c r="B63" s="73" t="s">
        <v>67</v>
      </c>
      <c r="C63" s="82">
        <f t="shared" si="12"/>
        <v>520914</v>
      </c>
      <c r="D63" s="82">
        <v>520914</v>
      </c>
      <c r="E63" s="82">
        <v>0</v>
      </c>
      <c r="F63" s="82">
        <f>+C63</f>
        <v>520914</v>
      </c>
      <c r="G63" s="82">
        <f t="shared" si="24"/>
        <v>0</v>
      </c>
      <c r="H63" s="81"/>
      <c r="I63" s="81"/>
    </row>
    <row r="64" spans="1:9" ht="24.75" customHeight="1">
      <c r="A64" s="100" t="s">
        <v>31</v>
      </c>
      <c r="B64" s="73" t="s">
        <v>64</v>
      </c>
      <c r="C64" s="22">
        <f t="shared" si="12"/>
        <v>562000</v>
      </c>
      <c r="D64" s="22">
        <v>562000</v>
      </c>
      <c r="E64" s="22">
        <v>0</v>
      </c>
      <c r="F64" s="22">
        <f>+C64</f>
        <v>562000</v>
      </c>
      <c r="G64" s="22">
        <f t="shared" si="24"/>
        <v>0</v>
      </c>
      <c r="H64" s="85"/>
      <c r="I64" s="85"/>
    </row>
    <row r="65" spans="1:9" ht="24.75" customHeight="1">
      <c r="A65" s="100" t="s">
        <v>31</v>
      </c>
      <c r="B65" s="73" t="s">
        <v>63</v>
      </c>
      <c r="C65" s="22">
        <f t="shared" si="12"/>
        <v>7693700</v>
      </c>
      <c r="D65" s="22">
        <v>7193700</v>
      </c>
      <c r="E65" s="22">
        <v>500000</v>
      </c>
      <c r="F65" s="85"/>
      <c r="G65" s="22">
        <f t="shared" si="24"/>
        <v>7693700</v>
      </c>
      <c r="H65" s="85"/>
      <c r="I65" s="85"/>
    </row>
    <row r="66" spans="1:9" ht="24.75" customHeight="1">
      <c r="A66" s="100" t="s">
        <v>31</v>
      </c>
      <c r="B66" s="73" t="s">
        <v>74</v>
      </c>
      <c r="C66" s="92">
        <f t="shared" ref="C66:C82" si="25">SUM(D66:E66)</f>
        <v>9000000</v>
      </c>
      <c r="D66" s="92">
        <v>8800000</v>
      </c>
      <c r="E66" s="92">
        <v>200000</v>
      </c>
      <c r="F66" s="22"/>
      <c r="G66" s="22">
        <f t="shared" si="24"/>
        <v>9000000</v>
      </c>
      <c r="H66" s="85"/>
      <c r="I66" s="85"/>
    </row>
    <row r="67" spans="1:9" s="83" customFormat="1" ht="24.75" customHeight="1">
      <c r="A67" s="100" t="s">
        <v>31</v>
      </c>
      <c r="B67" s="73" t="s">
        <v>62</v>
      </c>
      <c r="C67" s="82">
        <f t="shared" si="25"/>
        <v>23945045</v>
      </c>
      <c r="D67" s="82">
        <v>23945045</v>
      </c>
      <c r="E67" s="82">
        <v>0</v>
      </c>
      <c r="F67" s="81"/>
      <c r="G67" s="82">
        <f t="shared" si="24"/>
        <v>23945045</v>
      </c>
      <c r="H67" s="81"/>
      <c r="I67" s="81"/>
    </row>
    <row r="68" spans="1:9" s="83" customFormat="1" ht="23.25" customHeight="1">
      <c r="A68" s="100" t="s">
        <v>31</v>
      </c>
      <c r="B68" s="73" t="s">
        <v>132</v>
      </c>
      <c r="C68" s="82">
        <f t="shared" ref="C68" si="26">SUM(D68:E68)</f>
        <v>77778</v>
      </c>
      <c r="D68" s="82">
        <v>77778</v>
      </c>
      <c r="E68" s="82">
        <v>0</v>
      </c>
      <c r="F68" s="82">
        <f>+C68</f>
        <v>77778</v>
      </c>
      <c r="G68" s="82">
        <f t="shared" ref="G68" si="27">+C68-F68</f>
        <v>0</v>
      </c>
      <c r="H68" s="81"/>
      <c r="I68" s="91"/>
    </row>
    <row r="69" spans="1:9" ht="23.25" customHeight="1">
      <c r="A69" s="100" t="s">
        <v>31</v>
      </c>
      <c r="B69" s="73" t="s">
        <v>77</v>
      </c>
      <c r="C69" s="22">
        <f t="shared" si="25"/>
        <v>52000</v>
      </c>
      <c r="D69" s="22">
        <v>52000</v>
      </c>
      <c r="E69" s="22">
        <v>0</v>
      </c>
      <c r="F69" s="85"/>
      <c r="G69" s="22">
        <f t="shared" si="24"/>
        <v>52000</v>
      </c>
      <c r="H69" s="85"/>
      <c r="I69" s="85"/>
    </row>
    <row r="70" spans="1:9" ht="23.25" customHeight="1">
      <c r="A70" s="93">
        <v>2</v>
      </c>
      <c r="B70" s="99" t="s">
        <v>131</v>
      </c>
      <c r="C70" s="95">
        <f>SUM(C71:C82)</f>
        <v>207287577</v>
      </c>
      <c r="D70" s="95">
        <f>SUM(D71:D82)</f>
        <v>205630077</v>
      </c>
      <c r="E70" s="95">
        <f>SUM(E71:E82)</f>
        <v>1657500</v>
      </c>
      <c r="F70" s="95">
        <f t="shared" ref="F70:G70" si="28">SUM(F71:F82)</f>
        <v>1472730</v>
      </c>
      <c r="G70" s="95">
        <f t="shared" si="28"/>
        <v>205814847</v>
      </c>
      <c r="H70" s="85"/>
      <c r="I70" s="85"/>
    </row>
    <row r="71" spans="1:9" ht="23.25" customHeight="1">
      <c r="A71" s="100" t="s">
        <v>31</v>
      </c>
      <c r="B71" s="81" t="s">
        <v>181</v>
      </c>
      <c r="C71" s="22">
        <f t="shared" si="25"/>
        <v>94766400</v>
      </c>
      <c r="D71" s="22">
        <v>94766400</v>
      </c>
      <c r="E71" s="22">
        <v>0</v>
      </c>
      <c r="F71" s="89"/>
      <c r="G71" s="22">
        <f t="shared" si="24"/>
        <v>94766400</v>
      </c>
      <c r="H71" s="85"/>
      <c r="I71" s="85"/>
    </row>
    <row r="72" spans="1:9" ht="23.25" customHeight="1">
      <c r="A72" s="100" t="s">
        <v>31</v>
      </c>
      <c r="B72" s="73" t="s">
        <v>65</v>
      </c>
      <c r="C72" s="22">
        <f t="shared" si="25"/>
        <v>9660320</v>
      </c>
      <c r="D72" s="22">
        <v>9660320</v>
      </c>
      <c r="E72" s="22">
        <v>0</v>
      </c>
      <c r="F72" s="85"/>
      <c r="G72" s="22">
        <f t="shared" si="24"/>
        <v>9660320</v>
      </c>
      <c r="H72" s="85"/>
      <c r="I72" s="85"/>
    </row>
    <row r="73" spans="1:9" ht="23.25" customHeight="1">
      <c r="A73" s="100" t="s">
        <v>31</v>
      </c>
      <c r="B73" s="73" t="s">
        <v>67</v>
      </c>
      <c r="C73" s="92">
        <f t="shared" si="25"/>
        <v>8360</v>
      </c>
      <c r="D73" s="92">
        <v>8360</v>
      </c>
      <c r="E73" s="92">
        <v>0</v>
      </c>
      <c r="F73" s="22">
        <f>+C73</f>
        <v>8360</v>
      </c>
      <c r="G73" s="22">
        <f t="shared" si="24"/>
        <v>0</v>
      </c>
      <c r="H73" s="85"/>
      <c r="I73" s="85"/>
    </row>
    <row r="74" spans="1:9" s="83" customFormat="1" ht="23.25" customHeight="1">
      <c r="A74" s="100" t="s">
        <v>31</v>
      </c>
      <c r="B74" s="73" t="s">
        <v>79</v>
      </c>
      <c r="C74" s="82">
        <f t="shared" si="25"/>
        <v>28472100</v>
      </c>
      <c r="D74" s="82">
        <v>27814600</v>
      </c>
      <c r="E74" s="82">
        <v>657500</v>
      </c>
      <c r="F74" s="82"/>
      <c r="G74" s="82">
        <f t="shared" si="24"/>
        <v>28472100</v>
      </c>
      <c r="H74" s="81"/>
      <c r="I74" s="81"/>
    </row>
    <row r="75" spans="1:9" s="83" customFormat="1" ht="23.25" customHeight="1">
      <c r="A75" s="100" t="s">
        <v>31</v>
      </c>
      <c r="B75" s="73" t="s">
        <v>132</v>
      </c>
      <c r="C75" s="82">
        <f t="shared" si="25"/>
        <v>1028800</v>
      </c>
      <c r="D75" s="82">
        <v>1028800</v>
      </c>
      <c r="E75" s="82">
        <v>0</v>
      </c>
      <c r="F75" s="82">
        <f>+C75</f>
        <v>1028800</v>
      </c>
      <c r="G75" s="82">
        <f t="shared" si="24"/>
        <v>0</v>
      </c>
      <c r="H75" s="81"/>
      <c r="I75" s="91"/>
    </row>
    <row r="76" spans="1:9" ht="23.25" customHeight="1">
      <c r="A76" s="100" t="s">
        <v>31</v>
      </c>
      <c r="B76" s="73" t="s">
        <v>72</v>
      </c>
      <c r="C76" s="22">
        <f t="shared" si="25"/>
        <v>21728</v>
      </c>
      <c r="D76" s="22">
        <v>21728</v>
      </c>
      <c r="E76" s="22">
        <v>0</v>
      </c>
      <c r="F76" s="85"/>
      <c r="G76" s="22">
        <f t="shared" si="24"/>
        <v>21728</v>
      </c>
      <c r="H76" s="85"/>
      <c r="I76" s="85"/>
    </row>
    <row r="77" spans="1:9" ht="23.25" customHeight="1">
      <c r="A77" s="100" t="s">
        <v>31</v>
      </c>
      <c r="B77" s="73" t="s">
        <v>84</v>
      </c>
      <c r="C77" s="22">
        <f t="shared" si="25"/>
        <v>117500</v>
      </c>
      <c r="D77" s="22">
        <v>117500</v>
      </c>
      <c r="E77" s="22">
        <v>0</v>
      </c>
      <c r="F77" s="85"/>
      <c r="G77" s="22">
        <f t="shared" si="24"/>
        <v>117500</v>
      </c>
      <c r="H77" s="85"/>
      <c r="I77" s="85"/>
    </row>
    <row r="78" spans="1:9" ht="23.25" customHeight="1">
      <c r="A78" s="100" t="s">
        <v>31</v>
      </c>
      <c r="B78" s="73" t="s">
        <v>66</v>
      </c>
      <c r="C78" s="92">
        <f t="shared" si="25"/>
        <v>19748199</v>
      </c>
      <c r="D78" s="92">
        <v>19748199</v>
      </c>
      <c r="E78" s="92">
        <v>0</v>
      </c>
      <c r="F78" s="85"/>
      <c r="G78" s="22">
        <f t="shared" si="24"/>
        <v>19748199</v>
      </c>
      <c r="H78" s="85"/>
      <c r="I78" s="85"/>
    </row>
    <row r="79" spans="1:9" ht="23.25" customHeight="1">
      <c r="A79" s="100" t="s">
        <v>31</v>
      </c>
      <c r="B79" s="73" t="s">
        <v>63</v>
      </c>
      <c r="C79" s="22">
        <f t="shared" si="25"/>
        <v>30028600</v>
      </c>
      <c r="D79" s="22">
        <v>29728600</v>
      </c>
      <c r="E79" s="22">
        <v>300000</v>
      </c>
      <c r="F79" s="85"/>
      <c r="G79" s="22">
        <f t="shared" si="24"/>
        <v>30028600</v>
      </c>
      <c r="H79" s="85"/>
      <c r="I79" s="85"/>
    </row>
    <row r="80" spans="1:9" ht="23.25" customHeight="1">
      <c r="A80" s="100" t="s">
        <v>31</v>
      </c>
      <c r="B80" s="73" t="s">
        <v>69</v>
      </c>
      <c r="C80" s="22">
        <f t="shared" si="25"/>
        <v>14000000</v>
      </c>
      <c r="D80" s="22">
        <v>13600000</v>
      </c>
      <c r="E80" s="22">
        <v>400000</v>
      </c>
      <c r="F80" s="22"/>
      <c r="G80" s="22">
        <f t="shared" si="24"/>
        <v>14000000</v>
      </c>
      <c r="H80" s="85"/>
      <c r="I80" s="85"/>
    </row>
    <row r="81" spans="1:9" ht="23.25" customHeight="1">
      <c r="A81" s="100" t="s">
        <v>31</v>
      </c>
      <c r="B81" s="73" t="s">
        <v>74</v>
      </c>
      <c r="C81" s="22">
        <f t="shared" si="25"/>
        <v>9000000</v>
      </c>
      <c r="D81" s="22">
        <v>8700000</v>
      </c>
      <c r="E81" s="22">
        <v>300000</v>
      </c>
      <c r="F81" s="22"/>
      <c r="G81" s="22">
        <f t="shared" si="24"/>
        <v>9000000</v>
      </c>
      <c r="H81" s="85"/>
      <c r="I81" s="85"/>
    </row>
    <row r="82" spans="1:9" ht="23.25" customHeight="1">
      <c r="A82" s="103" t="s">
        <v>31</v>
      </c>
      <c r="B82" s="104" t="s">
        <v>77</v>
      </c>
      <c r="C82" s="36">
        <f t="shared" si="25"/>
        <v>435570</v>
      </c>
      <c r="D82" s="36">
        <v>435570</v>
      </c>
      <c r="E82" s="36">
        <v>0</v>
      </c>
      <c r="F82" s="36">
        <f>+C82</f>
        <v>435570</v>
      </c>
      <c r="G82" s="22">
        <f t="shared" si="24"/>
        <v>0</v>
      </c>
      <c r="H82" s="88"/>
      <c r="I82" s="88"/>
    </row>
  </sheetData>
  <mergeCells count="12">
    <mergeCell ref="A10:B10"/>
    <mergeCell ref="F6:F8"/>
    <mergeCell ref="G6:G8"/>
    <mergeCell ref="A2:I2"/>
    <mergeCell ref="A3:I3"/>
    <mergeCell ref="A6:A8"/>
    <mergeCell ref="B6:B8"/>
    <mergeCell ref="C6:E6"/>
    <mergeCell ref="H6:H8"/>
    <mergeCell ref="I6:I8"/>
    <mergeCell ref="C7:C8"/>
    <mergeCell ref="D7:E7"/>
  </mergeCells>
  <pageMargins left="0.24" right="0.16" top="0.33" bottom="0.2" header="0.2" footer="0.2"/>
  <pageSetup scale="55"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I70"/>
  <sheetViews>
    <sheetView view="pageBreakPreview" zoomScaleSheetLayoutView="100" workbookViewId="0">
      <pane xSplit="1" ySplit="5" topLeftCell="B45" activePane="bottomRight" state="frozen"/>
      <selection pane="topRight" activeCell="B1" sqref="B1"/>
      <selection pane="bottomLeft" activeCell="A6" sqref="A6"/>
      <selection pane="bottomRight" activeCell="A3" sqref="A3:I3"/>
    </sheetView>
  </sheetViews>
  <sheetFormatPr defaultColWidth="9" defaultRowHeight="15.75"/>
  <cols>
    <col min="1" max="1" width="6.375" style="1" customWidth="1"/>
    <col min="2" max="2" width="93" style="1" customWidth="1"/>
    <col min="3" max="7" width="17.875" style="1" customWidth="1"/>
    <col min="8" max="8" width="15.25" style="1" customWidth="1"/>
    <col min="9" max="9" width="26.125" style="1" customWidth="1"/>
    <col min="10" max="16384" width="9" style="1"/>
  </cols>
  <sheetData>
    <row r="1" spans="1:9" ht="19.5" customHeight="1">
      <c r="I1" s="4" t="s">
        <v>45</v>
      </c>
    </row>
    <row r="2" spans="1:9" ht="43.5" customHeight="1">
      <c r="A2" s="426" t="s">
        <v>46</v>
      </c>
      <c r="B2" s="426"/>
      <c r="C2" s="426"/>
      <c r="D2" s="426"/>
      <c r="E2" s="426"/>
      <c r="F2" s="426"/>
      <c r="G2" s="426"/>
      <c r="H2" s="426"/>
      <c r="I2" s="426"/>
    </row>
    <row r="3" spans="1:9" ht="19.5" customHeight="1">
      <c r="A3" s="427" t="str">
        <f>'B1 PAĐC DTTS'!A3:O3</f>
        <v>(Kèm theo Tờ trình số 28/TTr-TCKH ngày 15/4/2025 của Phòng Tài chính - Kế hoạch)</v>
      </c>
      <c r="B3" s="427"/>
      <c r="C3" s="427"/>
      <c r="D3" s="427"/>
      <c r="E3" s="427"/>
      <c r="F3" s="427"/>
      <c r="G3" s="427"/>
      <c r="H3" s="427"/>
      <c r="I3" s="427"/>
    </row>
    <row r="5" spans="1:9">
      <c r="I5" s="7" t="s">
        <v>20</v>
      </c>
    </row>
    <row r="6" spans="1:9" ht="36" customHeight="1">
      <c r="A6" s="428" t="s">
        <v>0</v>
      </c>
      <c r="B6" s="428" t="s">
        <v>26</v>
      </c>
      <c r="C6" s="423" t="s">
        <v>36</v>
      </c>
      <c r="D6" s="431"/>
      <c r="E6" s="424"/>
      <c r="F6" s="428" t="s">
        <v>47</v>
      </c>
      <c r="G6" s="428" t="s">
        <v>37</v>
      </c>
      <c r="H6" s="428" t="s">
        <v>27</v>
      </c>
      <c r="I6" s="428" t="s">
        <v>28</v>
      </c>
    </row>
    <row r="7" spans="1:9" ht="26.25" customHeight="1">
      <c r="A7" s="429"/>
      <c r="B7" s="429"/>
      <c r="C7" s="428" t="s">
        <v>7</v>
      </c>
      <c r="D7" s="423" t="s">
        <v>8</v>
      </c>
      <c r="E7" s="424"/>
      <c r="F7" s="429"/>
      <c r="G7" s="429"/>
      <c r="H7" s="429"/>
      <c r="I7" s="429"/>
    </row>
    <row r="8" spans="1:9" ht="26.25" customHeight="1">
      <c r="A8" s="430"/>
      <c r="B8" s="430"/>
      <c r="C8" s="430"/>
      <c r="D8" s="8" t="s">
        <v>9</v>
      </c>
      <c r="E8" s="8" t="s">
        <v>10</v>
      </c>
      <c r="F8" s="430"/>
      <c r="G8" s="430"/>
      <c r="H8" s="430"/>
      <c r="I8" s="430"/>
    </row>
    <row r="9" spans="1:9" s="116" customFormat="1" ht="17.25" customHeight="1">
      <c r="A9" s="115">
        <v>1</v>
      </c>
      <c r="B9" s="115">
        <v>2</v>
      </c>
      <c r="C9" s="115" t="s">
        <v>11</v>
      </c>
      <c r="D9" s="115">
        <v>4</v>
      </c>
      <c r="E9" s="115">
        <v>5</v>
      </c>
      <c r="F9" s="115">
        <v>6</v>
      </c>
      <c r="G9" s="115" t="s">
        <v>39</v>
      </c>
      <c r="H9" s="115">
        <v>8</v>
      </c>
      <c r="I9" s="115">
        <v>9</v>
      </c>
    </row>
    <row r="10" spans="1:9" s="2" customFormat="1" ht="30" customHeight="1">
      <c r="A10" s="425" t="s">
        <v>29</v>
      </c>
      <c r="B10" s="425"/>
      <c r="C10" s="37">
        <f>+C11+C30</f>
        <v>1012132950</v>
      </c>
      <c r="D10" s="37">
        <f t="shared" ref="D10:G10" si="0">+D11+D30</f>
        <v>968630950</v>
      </c>
      <c r="E10" s="37">
        <f t="shared" si="0"/>
        <v>13502000</v>
      </c>
      <c r="F10" s="37">
        <f t="shared" si="0"/>
        <v>0</v>
      </c>
      <c r="G10" s="37">
        <f t="shared" si="0"/>
        <v>1012132950</v>
      </c>
      <c r="H10" s="3"/>
      <c r="I10" s="3"/>
    </row>
    <row r="11" spans="1:9" s="2" customFormat="1" ht="28.5" customHeight="1">
      <c r="A11" s="5" t="s">
        <v>6</v>
      </c>
      <c r="B11" s="6" t="s">
        <v>133</v>
      </c>
      <c r="C11" s="38">
        <f>+C12+C13+C14+C15+C17+C18+C26+C27+C28+C29</f>
        <v>230000000</v>
      </c>
      <c r="D11" s="38">
        <f>+D12+D13+D14+D15+D17+D18+D26+D27+D28+D29</f>
        <v>230000000</v>
      </c>
      <c r="E11" s="38">
        <f t="shared" ref="E11:H11" si="1">+E12+E13+E14+E15+E17+E18+E26+E27+E28+E29</f>
        <v>0</v>
      </c>
      <c r="F11" s="38">
        <f t="shared" si="1"/>
        <v>0</v>
      </c>
      <c r="G11" s="38">
        <f t="shared" si="1"/>
        <v>230000000</v>
      </c>
      <c r="H11" s="38">
        <f t="shared" si="1"/>
        <v>0</v>
      </c>
      <c r="I11" s="6"/>
    </row>
    <row r="12" spans="1:9" s="44" customFormat="1" ht="43.5" customHeight="1">
      <c r="A12" s="39" t="s">
        <v>30</v>
      </c>
      <c r="B12" s="40" t="s">
        <v>134</v>
      </c>
      <c r="C12" s="41"/>
      <c r="D12" s="42"/>
      <c r="E12" s="41"/>
      <c r="F12" s="41"/>
      <c r="G12" s="41"/>
      <c r="H12" s="41"/>
      <c r="I12" s="43"/>
    </row>
    <row r="13" spans="1:9" s="44" customFormat="1" ht="37.5" customHeight="1">
      <c r="A13" s="39" t="s">
        <v>75</v>
      </c>
      <c r="B13" s="40" t="s">
        <v>135</v>
      </c>
      <c r="C13" s="41"/>
      <c r="D13" s="42"/>
      <c r="E13" s="41"/>
      <c r="F13" s="41"/>
      <c r="G13" s="41"/>
      <c r="H13" s="41"/>
      <c r="I13" s="43"/>
    </row>
    <row r="14" spans="1:9" s="44" customFormat="1" ht="25.5" customHeight="1">
      <c r="A14" s="39" t="s">
        <v>85</v>
      </c>
      <c r="B14" s="40" t="s">
        <v>136</v>
      </c>
      <c r="C14" s="41"/>
      <c r="D14" s="42"/>
      <c r="E14" s="41"/>
      <c r="F14" s="41"/>
      <c r="G14" s="41"/>
      <c r="H14" s="41"/>
      <c r="I14" s="43"/>
    </row>
    <row r="15" spans="1:9" s="44" customFormat="1" ht="31.5">
      <c r="A15" s="39" t="s">
        <v>89</v>
      </c>
      <c r="B15" s="40" t="s">
        <v>137</v>
      </c>
      <c r="C15" s="41"/>
      <c r="D15" s="42"/>
      <c r="E15" s="41"/>
      <c r="F15" s="41"/>
      <c r="G15" s="41"/>
      <c r="H15" s="41"/>
      <c r="I15" s="43"/>
    </row>
    <row r="16" spans="1:9" s="44" customFormat="1" ht="27" customHeight="1">
      <c r="A16" s="39">
        <v>1</v>
      </c>
      <c r="B16" s="40" t="s">
        <v>138</v>
      </c>
      <c r="C16" s="41"/>
      <c r="D16" s="42"/>
      <c r="E16" s="41"/>
      <c r="F16" s="41"/>
      <c r="G16" s="41"/>
      <c r="H16" s="41"/>
      <c r="I16" s="43"/>
    </row>
    <row r="17" spans="1:9" s="44" customFormat="1" ht="38.25" customHeight="1">
      <c r="A17" s="39" t="s">
        <v>98</v>
      </c>
      <c r="B17" s="40" t="s">
        <v>139</v>
      </c>
      <c r="C17" s="41"/>
      <c r="D17" s="42"/>
      <c r="E17" s="41"/>
      <c r="F17" s="41"/>
      <c r="G17" s="41"/>
      <c r="H17" s="41"/>
      <c r="I17" s="43"/>
    </row>
    <row r="18" spans="1:9" s="44" customFormat="1" ht="38.25" customHeight="1">
      <c r="A18" s="39" t="s">
        <v>140</v>
      </c>
      <c r="B18" s="40" t="s">
        <v>141</v>
      </c>
      <c r="C18" s="45">
        <f>+C19+C20+C21+C23+C24+C25</f>
        <v>230000000</v>
      </c>
      <c r="D18" s="45">
        <f t="shared" ref="D18:G18" si="2">+D19+D20+D21+D23+D24+D25</f>
        <v>230000000</v>
      </c>
      <c r="E18" s="45">
        <f t="shared" si="2"/>
        <v>0</v>
      </c>
      <c r="F18" s="45"/>
      <c r="G18" s="45">
        <f t="shared" si="2"/>
        <v>230000000</v>
      </c>
      <c r="H18" s="41"/>
      <c r="I18" s="41"/>
    </row>
    <row r="19" spans="1:9" s="44" customFormat="1" ht="47.25">
      <c r="A19" s="39">
        <v>1</v>
      </c>
      <c r="B19" s="40" t="s">
        <v>142</v>
      </c>
      <c r="C19" s="41"/>
      <c r="D19" s="42"/>
      <c r="E19" s="41"/>
      <c r="F19" s="41"/>
      <c r="G19" s="41"/>
      <c r="H19" s="41"/>
      <c r="I19" s="41"/>
    </row>
    <row r="20" spans="1:9" s="44" customFormat="1" ht="28.5" customHeight="1">
      <c r="A20" s="39">
        <v>2</v>
      </c>
      <c r="B20" s="40" t="s">
        <v>143</v>
      </c>
      <c r="C20" s="41"/>
      <c r="D20" s="42"/>
      <c r="E20" s="41"/>
      <c r="F20" s="41"/>
      <c r="G20" s="41"/>
      <c r="H20" s="41"/>
      <c r="I20" s="41"/>
    </row>
    <row r="21" spans="1:9" s="78" customFormat="1" ht="31.5">
      <c r="A21" s="74">
        <v>3</v>
      </c>
      <c r="B21" s="75" t="s">
        <v>144</v>
      </c>
      <c r="C21" s="76">
        <f>+C22</f>
        <v>230000000</v>
      </c>
      <c r="D21" s="76">
        <f t="shared" ref="D21:G21" si="3">+D22</f>
        <v>230000000</v>
      </c>
      <c r="E21" s="76">
        <f t="shared" si="3"/>
        <v>0</v>
      </c>
      <c r="F21" s="76">
        <f t="shared" si="3"/>
        <v>0</v>
      </c>
      <c r="G21" s="76">
        <f t="shared" si="3"/>
        <v>230000000</v>
      </c>
      <c r="H21" s="77"/>
      <c r="I21" s="77"/>
    </row>
    <row r="22" spans="1:9" s="78" customFormat="1" ht="27" customHeight="1">
      <c r="A22" s="74"/>
      <c r="B22" s="75" t="s">
        <v>80</v>
      </c>
      <c r="C22" s="76">
        <f>SUM(D22:E22)</f>
        <v>230000000</v>
      </c>
      <c r="D22" s="79">
        <v>230000000</v>
      </c>
      <c r="E22" s="77"/>
      <c r="F22" s="76"/>
      <c r="G22" s="76">
        <f>+C22-F22</f>
        <v>230000000</v>
      </c>
      <c r="H22" s="77"/>
      <c r="I22" s="80"/>
    </row>
    <row r="23" spans="1:9" s="44" customFormat="1" ht="31.5">
      <c r="A23" s="39">
        <v>4</v>
      </c>
      <c r="B23" s="40" t="s">
        <v>145</v>
      </c>
      <c r="C23" s="41"/>
      <c r="D23" s="42"/>
      <c r="E23" s="41"/>
      <c r="F23" s="41"/>
      <c r="G23" s="41"/>
      <c r="H23" s="41"/>
      <c r="I23" s="41"/>
    </row>
    <row r="24" spans="1:9" s="44" customFormat="1" ht="28.5" customHeight="1">
      <c r="A24" s="39">
        <v>5</v>
      </c>
      <c r="B24" s="40" t="s">
        <v>146</v>
      </c>
      <c r="C24" s="41"/>
      <c r="D24" s="42"/>
      <c r="E24" s="41"/>
      <c r="F24" s="41"/>
      <c r="G24" s="41"/>
      <c r="H24" s="41"/>
      <c r="I24" s="41"/>
    </row>
    <row r="25" spans="1:9" s="44" customFormat="1" ht="28.5" customHeight="1">
      <c r="A25" s="39">
        <v>6</v>
      </c>
      <c r="B25" s="40" t="s">
        <v>147</v>
      </c>
      <c r="C25" s="41"/>
      <c r="D25" s="42"/>
      <c r="E25" s="41"/>
      <c r="F25" s="41"/>
      <c r="G25" s="41"/>
      <c r="H25" s="41"/>
      <c r="I25" s="41"/>
    </row>
    <row r="26" spans="1:9" s="44" customFormat="1" ht="75" customHeight="1">
      <c r="A26" s="39" t="s">
        <v>100</v>
      </c>
      <c r="B26" s="40" t="s">
        <v>148</v>
      </c>
      <c r="C26" s="41"/>
      <c r="D26" s="42"/>
      <c r="E26" s="41"/>
      <c r="F26" s="41"/>
      <c r="G26" s="41"/>
      <c r="H26" s="41"/>
      <c r="I26" s="41"/>
    </row>
    <row r="27" spans="1:9" s="44" customFormat="1" ht="31.5">
      <c r="A27" s="39" t="s">
        <v>102</v>
      </c>
      <c r="B27" s="40" t="s">
        <v>149</v>
      </c>
      <c r="C27" s="41"/>
      <c r="D27" s="42"/>
      <c r="E27" s="41"/>
      <c r="F27" s="41"/>
      <c r="G27" s="41"/>
      <c r="H27" s="41"/>
      <c r="I27" s="41"/>
    </row>
    <row r="28" spans="1:9" s="44" customFormat="1" ht="24" customHeight="1">
      <c r="A28" s="39" t="s">
        <v>105</v>
      </c>
      <c r="B28" s="40" t="s">
        <v>150</v>
      </c>
      <c r="C28" s="41"/>
      <c r="D28" s="42"/>
      <c r="E28" s="41"/>
      <c r="F28" s="41"/>
      <c r="G28" s="41"/>
      <c r="H28" s="41"/>
      <c r="I28" s="41"/>
    </row>
    <row r="29" spans="1:9" s="44" customFormat="1" ht="43.5" customHeight="1">
      <c r="A29" s="39" t="s">
        <v>151</v>
      </c>
      <c r="B29" s="40" t="s">
        <v>152</v>
      </c>
      <c r="C29" s="41"/>
      <c r="D29" s="42"/>
      <c r="E29" s="41"/>
      <c r="F29" s="41"/>
      <c r="G29" s="41"/>
      <c r="H29" s="41"/>
      <c r="I29" s="41"/>
    </row>
    <row r="30" spans="1:9" s="2" customFormat="1" ht="28.5" customHeight="1">
      <c r="A30" s="5" t="s">
        <v>60</v>
      </c>
      <c r="B30" s="6" t="s">
        <v>43</v>
      </c>
      <c r="C30" s="38">
        <f>+C31+C32+C33+C41+C43+C44+C56+C57+C64+C66</f>
        <v>782132950</v>
      </c>
      <c r="D30" s="38">
        <f t="shared" ref="D30:H30" si="4">+D31+D32+D33+D41+D43+D44+D56+D57+D64+D66</f>
        <v>738630950</v>
      </c>
      <c r="E30" s="38">
        <f t="shared" si="4"/>
        <v>13502000</v>
      </c>
      <c r="F30" s="38">
        <f t="shared" si="4"/>
        <v>0</v>
      </c>
      <c r="G30" s="38">
        <f t="shared" si="4"/>
        <v>782132950</v>
      </c>
      <c r="H30" s="38">
        <f t="shared" si="4"/>
        <v>0</v>
      </c>
      <c r="I30" s="6"/>
    </row>
    <row r="31" spans="1:9" s="48" customFormat="1" ht="40.5" customHeight="1">
      <c r="A31" s="39" t="s">
        <v>30</v>
      </c>
      <c r="B31" s="40" t="s">
        <v>134</v>
      </c>
      <c r="C31" s="46"/>
      <c r="D31" s="42"/>
      <c r="E31" s="46"/>
      <c r="F31" s="46"/>
      <c r="G31" s="46"/>
      <c r="H31" s="46"/>
      <c r="I31" s="47"/>
    </row>
    <row r="32" spans="1:9" s="48" customFormat="1" ht="40.5" customHeight="1">
      <c r="A32" s="39" t="s">
        <v>75</v>
      </c>
      <c r="B32" s="40" t="s">
        <v>135</v>
      </c>
      <c r="C32" s="46"/>
      <c r="D32" s="42"/>
      <c r="E32" s="46"/>
      <c r="F32" s="46"/>
      <c r="G32" s="46"/>
      <c r="H32" s="46"/>
      <c r="I32" s="47"/>
    </row>
    <row r="33" spans="1:9" s="48" customFormat="1" ht="33.75" customHeight="1">
      <c r="A33" s="39" t="s">
        <v>85</v>
      </c>
      <c r="B33" s="40" t="s">
        <v>136</v>
      </c>
      <c r="C33" s="45">
        <f>+C34+C35+C36</f>
        <v>57249560</v>
      </c>
      <c r="D33" s="45">
        <f t="shared" ref="D33:G33" si="5">+D34+D35+D36</f>
        <v>45249560</v>
      </c>
      <c r="E33" s="45">
        <f t="shared" si="5"/>
        <v>12000000</v>
      </c>
      <c r="F33" s="45">
        <f t="shared" si="5"/>
        <v>0</v>
      </c>
      <c r="G33" s="45">
        <f t="shared" si="5"/>
        <v>57249560</v>
      </c>
      <c r="H33" s="46"/>
      <c r="I33" s="47"/>
    </row>
    <row r="34" spans="1:9" s="44" customFormat="1" ht="31.5">
      <c r="A34" s="39">
        <v>1</v>
      </c>
      <c r="B34" s="40" t="s">
        <v>153</v>
      </c>
      <c r="C34" s="41"/>
      <c r="D34" s="42"/>
      <c r="E34" s="41"/>
      <c r="F34" s="41"/>
      <c r="G34" s="41"/>
      <c r="H34" s="41"/>
      <c r="I34" s="43"/>
    </row>
    <row r="35" spans="1:9" s="44" customFormat="1" ht="19.5" customHeight="1">
      <c r="A35" s="39">
        <v>2</v>
      </c>
      <c r="B35" s="40" t="s">
        <v>154</v>
      </c>
      <c r="C35" s="41"/>
      <c r="D35" s="42"/>
      <c r="E35" s="41"/>
      <c r="F35" s="41"/>
      <c r="G35" s="41"/>
      <c r="H35" s="41"/>
      <c r="I35" s="43"/>
    </row>
    <row r="36" spans="1:9" s="44" customFormat="1" ht="19.5" customHeight="1">
      <c r="A36" s="39">
        <v>3</v>
      </c>
      <c r="B36" s="40" t="s">
        <v>155</v>
      </c>
      <c r="C36" s="49">
        <f t="shared" ref="C36:G36" si="6">+C37</f>
        <v>57249560</v>
      </c>
      <c r="D36" s="49">
        <f t="shared" si="6"/>
        <v>45249560</v>
      </c>
      <c r="E36" s="49">
        <f t="shared" si="6"/>
        <v>12000000</v>
      </c>
      <c r="F36" s="49">
        <f t="shared" si="6"/>
        <v>0</v>
      </c>
      <c r="G36" s="49">
        <f t="shared" si="6"/>
        <v>57249560</v>
      </c>
      <c r="H36" s="41"/>
      <c r="I36" s="43"/>
    </row>
    <row r="37" spans="1:9" s="48" customFormat="1" ht="19.5" customHeight="1">
      <c r="A37" s="39" t="s">
        <v>55</v>
      </c>
      <c r="B37" s="40" t="s">
        <v>181</v>
      </c>
      <c r="C37" s="50">
        <f>+D37+E37</f>
        <v>57249560</v>
      </c>
      <c r="D37" s="49">
        <v>45249560</v>
      </c>
      <c r="E37" s="50">
        <v>12000000</v>
      </c>
      <c r="F37" s="50"/>
      <c r="G37" s="50">
        <f>+C37-F37</f>
        <v>57249560</v>
      </c>
      <c r="H37" s="46"/>
      <c r="I37" s="47"/>
    </row>
    <row r="38" spans="1:9" s="48" customFormat="1" ht="19.5" customHeight="1">
      <c r="A38" s="39">
        <v>4</v>
      </c>
      <c r="B38" s="40" t="s">
        <v>156</v>
      </c>
      <c r="C38" s="46"/>
      <c r="D38" s="42"/>
      <c r="E38" s="46"/>
      <c r="F38" s="46"/>
      <c r="G38" s="46"/>
      <c r="H38" s="46"/>
      <c r="I38" s="47"/>
    </row>
    <row r="39" spans="1:9" s="48" customFormat="1" ht="19.5" customHeight="1">
      <c r="A39" s="39">
        <v>5</v>
      </c>
      <c r="B39" s="40" t="s">
        <v>157</v>
      </c>
      <c r="C39" s="46"/>
      <c r="D39" s="42"/>
      <c r="E39" s="46"/>
      <c r="F39" s="46"/>
      <c r="G39" s="46"/>
      <c r="H39" s="46"/>
      <c r="I39" s="47"/>
    </row>
    <row r="40" spans="1:9" s="48" customFormat="1" ht="31.5">
      <c r="A40" s="39">
        <v>6</v>
      </c>
      <c r="B40" s="40" t="s">
        <v>158</v>
      </c>
      <c r="C40" s="46"/>
      <c r="D40" s="42"/>
      <c r="E40" s="46"/>
      <c r="F40" s="46"/>
      <c r="G40" s="46"/>
      <c r="H40" s="46"/>
      <c r="I40" s="47"/>
    </row>
    <row r="41" spans="1:9" s="48" customFormat="1" ht="42.75" customHeight="1">
      <c r="A41" s="39" t="s">
        <v>89</v>
      </c>
      <c r="B41" s="40" t="s">
        <v>137</v>
      </c>
      <c r="C41" s="46"/>
      <c r="D41" s="42"/>
      <c r="E41" s="46"/>
      <c r="F41" s="46"/>
      <c r="G41" s="46"/>
      <c r="H41" s="46"/>
      <c r="I41" s="47"/>
    </row>
    <row r="42" spans="1:9" s="48" customFormat="1" ht="27" customHeight="1">
      <c r="A42" s="39">
        <v>1</v>
      </c>
      <c r="B42" s="40" t="s">
        <v>138</v>
      </c>
      <c r="C42" s="46"/>
      <c r="D42" s="42"/>
      <c r="E42" s="46"/>
      <c r="F42" s="46"/>
      <c r="G42" s="46"/>
      <c r="H42" s="46"/>
      <c r="I42" s="47"/>
    </row>
    <row r="43" spans="1:9" s="48" customFormat="1" ht="43.5" customHeight="1">
      <c r="A43" s="39" t="s">
        <v>98</v>
      </c>
      <c r="B43" s="40" t="s">
        <v>139</v>
      </c>
      <c r="C43" s="46"/>
      <c r="D43" s="42"/>
      <c r="E43" s="46"/>
      <c r="F43" s="46"/>
      <c r="G43" s="46"/>
      <c r="H43" s="46"/>
      <c r="I43" s="47"/>
    </row>
    <row r="44" spans="1:9" s="48" customFormat="1" ht="43.5" customHeight="1">
      <c r="A44" s="39" t="s">
        <v>140</v>
      </c>
      <c r="B44" s="40" t="s">
        <v>141</v>
      </c>
      <c r="C44" s="42">
        <f>+C45+C50+C51+C53+C54+C55</f>
        <v>710110916</v>
      </c>
      <c r="D44" s="42">
        <f>+D45+D50+D51+D53+D54+D55</f>
        <v>680110916</v>
      </c>
      <c r="E44" s="46"/>
      <c r="F44" s="46"/>
      <c r="G44" s="51">
        <f>+C44-F44</f>
        <v>710110916</v>
      </c>
      <c r="H44" s="46"/>
      <c r="I44" s="46"/>
    </row>
    <row r="45" spans="1:9" s="48" customFormat="1" ht="58.5" customHeight="1">
      <c r="A45" s="39">
        <v>1</v>
      </c>
      <c r="B45" s="40" t="s">
        <v>142</v>
      </c>
      <c r="C45" s="51">
        <f>SUM(C46:C49)</f>
        <v>110916</v>
      </c>
      <c r="D45" s="51">
        <f t="shared" ref="D45:G45" si="7">SUM(D46:D49)</f>
        <v>110916</v>
      </c>
      <c r="E45" s="51">
        <f t="shared" si="7"/>
        <v>0</v>
      </c>
      <c r="F45" s="51">
        <f t="shared" si="7"/>
        <v>0</v>
      </c>
      <c r="G45" s="51">
        <f t="shared" si="7"/>
        <v>110916</v>
      </c>
      <c r="H45" s="46"/>
      <c r="I45" s="46"/>
    </row>
    <row r="46" spans="1:9" s="57" customFormat="1">
      <c r="A46" s="52"/>
      <c r="B46" s="53" t="s">
        <v>66</v>
      </c>
      <c r="C46" s="54">
        <f>SUM(D46:E46)</f>
        <v>36958</v>
      </c>
      <c r="D46" s="55">
        <v>36958</v>
      </c>
      <c r="E46" s="56">
        <v>0</v>
      </c>
      <c r="F46" s="56"/>
      <c r="G46" s="54">
        <f>+C46-F46</f>
        <v>36958</v>
      </c>
      <c r="H46" s="56"/>
      <c r="I46" s="56"/>
    </row>
    <row r="47" spans="1:9" s="57" customFormat="1">
      <c r="A47" s="52"/>
      <c r="B47" s="53" t="s">
        <v>69</v>
      </c>
      <c r="C47" s="54">
        <f t="shared" ref="C47:C49" si="8">SUM(D47:E47)</f>
        <v>36958</v>
      </c>
      <c r="D47" s="55">
        <v>36958</v>
      </c>
      <c r="E47" s="56">
        <v>0</v>
      </c>
      <c r="F47" s="56"/>
      <c r="G47" s="54">
        <f t="shared" ref="G47:G49" si="9">+C47-F47</f>
        <v>36958</v>
      </c>
      <c r="H47" s="56"/>
      <c r="I47" s="56"/>
    </row>
    <row r="48" spans="1:9" s="57" customFormat="1">
      <c r="A48" s="52"/>
      <c r="B48" s="53" t="s">
        <v>182</v>
      </c>
      <c r="C48" s="54">
        <f t="shared" si="8"/>
        <v>37000</v>
      </c>
      <c r="D48" s="55">
        <v>37000</v>
      </c>
      <c r="E48" s="56">
        <v>0</v>
      </c>
      <c r="F48" s="56"/>
      <c r="G48" s="54">
        <f t="shared" si="9"/>
        <v>37000</v>
      </c>
      <c r="H48" s="56"/>
      <c r="I48" s="56"/>
    </row>
    <row r="49" spans="1:9" s="57" customFormat="1">
      <c r="A49" s="52"/>
      <c r="B49" s="53" t="s">
        <v>72</v>
      </c>
      <c r="C49" s="54">
        <f t="shared" si="8"/>
        <v>0</v>
      </c>
      <c r="D49" s="55">
        <v>0</v>
      </c>
      <c r="E49" s="56">
        <v>0</v>
      </c>
      <c r="F49" s="56"/>
      <c r="G49" s="54">
        <f t="shared" si="9"/>
        <v>0</v>
      </c>
      <c r="H49" s="56"/>
      <c r="I49" s="56"/>
    </row>
    <row r="50" spans="1:9" s="48" customFormat="1" ht="26.25" customHeight="1">
      <c r="A50" s="39">
        <v>2</v>
      </c>
      <c r="B50" s="40" t="s">
        <v>143</v>
      </c>
      <c r="C50" s="46"/>
      <c r="D50" s="42"/>
      <c r="E50" s="46"/>
      <c r="F50" s="46"/>
      <c r="G50" s="46"/>
      <c r="H50" s="46"/>
      <c r="I50" s="46"/>
    </row>
    <row r="51" spans="1:9" s="48" customFormat="1" ht="31.5">
      <c r="A51" s="39">
        <v>3</v>
      </c>
      <c r="B51" s="40" t="s">
        <v>144</v>
      </c>
      <c r="C51" s="45">
        <f>SUM(C52:C52)</f>
        <v>710000000</v>
      </c>
      <c r="D51" s="45">
        <f>SUM(D52:D52)</f>
        <v>680000000</v>
      </c>
      <c r="E51" s="45">
        <f>SUM(E52:E52)</f>
        <v>30000000</v>
      </c>
      <c r="F51" s="45">
        <f>SUM(F52:F52)</f>
        <v>0</v>
      </c>
      <c r="G51" s="45">
        <f>SUM(G52:G52)</f>
        <v>710000000</v>
      </c>
      <c r="H51" s="46"/>
      <c r="I51" s="46"/>
    </row>
    <row r="52" spans="1:9" s="61" customFormat="1" ht="25.5" customHeight="1">
      <c r="A52" s="52"/>
      <c r="B52" s="53" t="s">
        <v>63</v>
      </c>
      <c r="C52" s="58">
        <f>SUM(D52:E52)</f>
        <v>710000000</v>
      </c>
      <c r="D52" s="58">
        <v>680000000</v>
      </c>
      <c r="E52" s="59">
        <v>30000000</v>
      </c>
      <c r="F52" s="60"/>
      <c r="G52" s="58">
        <f>+C52-F52</f>
        <v>710000000</v>
      </c>
      <c r="H52" s="60"/>
      <c r="I52" s="60"/>
    </row>
    <row r="53" spans="1:9" s="48" customFormat="1" ht="31.5" hidden="1">
      <c r="A53" s="39">
        <v>4</v>
      </c>
      <c r="B53" s="40" t="s">
        <v>145</v>
      </c>
      <c r="C53" s="46"/>
      <c r="D53" s="42"/>
      <c r="E53" s="46"/>
      <c r="F53" s="46"/>
      <c r="G53" s="46"/>
      <c r="H53" s="46"/>
      <c r="I53" s="46"/>
    </row>
    <row r="54" spans="1:9" s="48" customFormat="1" hidden="1">
      <c r="A54" s="39">
        <v>5</v>
      </c>
      <c r="B54" s="40" t="s">
        <v>146</v>
      </c>
      <c r="C54" s="46"/>
      <c r="D54" s="42"/>
      <c r="E54" s="46"/>
      <c r="F54" s="46"/>
      <c r="G54" s="46"/>
      <c r="H54" s="46"/>
      <c r="I54" s="46"/>
    </row>
    <row r="55" spans="1:9" s="48" customFormat="1" hidden="1">
      <c r="A55" s="39">
        <v>6</v>
      </c>
      <c r="B55" s="40" t="s">
        <v>147</v>
      </c>
      <c r="C55" s="46"/>
      <c r="D55" s="42"/>
      <c r="E55" s="46"/>
      <c r="F55" s="46"/>
      <c r="G55" s="46"/>
      <c r="H55" s="46"/>
      <c r="I55" s="46"/>
    </row>
    <row r="56" spans="1:9" s="48" customFormat="1" ht="80.25" customHeight="1">
      <c r="A56" s="39" t="s">
        <v>100</v>
      </c>
      <c r="B56" s="40" t="s">
        <v>148</v>
      </c>
      <c r="C56" s="46"/>
      <c r="D56" s="42"/>
      <c r="E56" s="46"/>
      <c r="F56" s="46"/>
      <c r="G56" s="46"/>
      <c r="H56" s="46"/>
      <c r="I56" s="46"/>
    </row>
    <row r="57" spans="1:9" s="48" customFormat="1" ht="39.75" customHeight="1">
      <c r="A57" s="39" t="s">
        <v>102</v>
      </c>
      <c r="B57" s="40" t="s">
        <v>149</v>
      </c>
      <c r="C57" s="42">
        <f t="shared" ref="C57:G58" si="10">+C58</f>
        <v>87474</v>
      </c>
      <c r="D57" s="42">
        <f t="shared" si="10"/>
        <v>85474</v>
      </c>
      <c r="E57" s="42">
        <f t="shared" si="10"/>
        <v>2000</v>
      </c>
      <c r="F57" s="42">
        <f t="shared" si="10"/>
        <v>0</v>
      </c>
      <c r="G57" s="42">
        <f t="shared" si="10"/>
        <v>87474</v>
      </c>
      <c r="H57" s="46"/>
      <c r="I57" s="46"/>
    </row>
    <row r="58" spans="1:9" s="48" customFormat="1" ht="61.5" customHeight="1">
      <c r="A58" s="39">
        <v>1</v>
      </c>
      <c r="B58" s="40" t="s">
        <v>160</v>
      </c>
      <c r="C58" s="42">
        <f t="shared" si="10"/>
        <v>87474</v>
      </c>
      <c r="D58" s="42">
        <f t="shared" si="10"/>
        <v>85474</v>
      </c>
      <c r="E58" s="42">
        <f t="shared" si="10"/>
        <v>2000</v>
      </c>
      <c r="F58" s="42">
        <f t="shared" si="10"/>
        <v>0</v>
      </c>
      <c r="G58" s="42">
        <f t="shared" si="10"/>
        <v>87474</v>
      </c>
      <c r="H58" s="46"/>
      <c r="I58" s="46"/>
    </row>
    <row r="59" spans="1:9" s="61" customFormat="1" ht="23.25" customHeight="1">
      <c r="A59" s="52"/>
      <c r="B59" s="53" t="s">
        <v>183</v>
      </c>
      <c r="C59" s="58">
        <f>SUM(D59:E59)</f>
        <v>87474</v>
      </c>
      <c r="D59" s="62">
        <v>85474</v>
      </c>
      <c r="E59" s="62">
        <v>2000</v>
      </c>
      <c r="F59" s="60"/>
      <c r="G59" s="58">
        <f>+C59-F59</f>
        <v>87474</v>
      </c>
      <c r="H59" s="60"/>
      <c r="I59" s="60"/>
    </row>
    <row r="60" spans="1:9" s="48" customFormat="1" ht="84.75" hidden="1" customHeight="1">
      <c r="A60" s="39">
        <v>2</v>
      </c>
      <c r="B60" s="40" t="s">
        <v>161</v>
      </c>
      <c r="C60" s="46"/>
      <c r="D60" s="42"/>
      <c r="E60" s="46"/>
      <c r="F60" s="46"/>
      <c r="G60" s="46"/>
      <c r="H60" s="46"/>
      <c r="I60" s="46"/>
    </row>
    <row r="61" spans="1:9" s="48" customFormat="1" hidden="1">
      <c r="A61" s="39">
        <v>3</v>
      </c>
      <c r="B61" s="40" t="s">
        <v>162</v>
      </c>
      <c r="C61" s="46"/>
      <c r="D61" s="42"/>
      <c r="E61" s="46"/>
      <c r="F61" s="46"/>
      <c r="G61" s="46"/>
      <c r="H61" s="46"/>
      <c r="I61" s="46"/>
    </row>
    <row r="62" spans="1:9" s="48" customFormat="1" ht="59.25" hidden="1" customHeight="1">
      <c r="A62" s="39">
        <v>4</v>
      </c>
      <c r="B62" s="40" t="s">
        <v>163</v>
      </c>
      <c r="C62" s="46"/>
      <c r="D62" s="42"/>
      <c r="E62" s="46"/>
      <c r="F62" s="46"/>
      <c r="G62" s="46"/>
      <c r="H62" s="46"/>
      <c r="I62" s="46"/>
    </row>
    <row r="63" spans="1:9" s="48" customFormat="1" ht="31.5" hidden="1">
      <c r="A63" s="39">
        <v>5</v>
      </c>
      <c r="B63" s="40" t="s">
        <v>164</v>
      </c>
      <c r="C63" s="46"/>
      <c r="D63" s="42"/>
      <c r="E63" s="46"/>
      <c r="F63" s="46"/>
      <c r="G63" s="46"/>
      <c r="H63" s="46"/>
      <c r="I63" s="46"/>
    </row>
    <row r="64" spans="1:9" s="48" customFormat="1" ht="32.25" customHeight="1">
      <c r="A64" s="39" t="s">
        <v>105</v>
      </c>
      <c r="B64" s="40" t="s">
        <v>150</v>
      </c>
      <c r="C64" s="46"/>
      <c r="D64" s="42"/>
      <c r="E64" s="46"/>
      <c r="F64" s="46"/>
      <c r="G64" s="46"/>
      <c r="H64" s="46"/>
      <c r="I64" s="46"/>
    </row>
    <row r="65" spans="1:9" s="48" customFormat="1" hidden="1">
      <c r="A65" s="39" t="s">
        <v>31</v>
      </c>
      <c r="B65" s="40" t="s">
        <v>165</v>
      </c>
      <c r="C65" s="46"/>
      <c r="D65" s="42"/>
      <c r="E65" s="46"/>
      <c r="F65" s="46"/>
      <c r="G65" s="46"/>
      <c r="H65" s="46"/>
      <c r="I65" s="46"/>
    </row>
    <row r="66" spans="1:9" s="48" customFormat="1" ht="35.25" customHeight="1">
      <c r="A66" s="39" t="s">
        <v>151</v>
      </c>
      <c r="B66" s="40" t="s">
        <v>152</v>
      </c>
      <c r="C66" s="45">
        <f>+C67</f>
        <v>14685000</v>
      </c>
      <c r="D66" s="45">
        <f t="shared" ref="D66:G66" si="11">+D67</f>
        <v>13185000</v>
      </c>
      <c r="E66" s="45">
        <f t="shared" si="11"/>
        <v>1500000</v>
      </c>
      <c r="F66" s="45">
        <f t="shared" si="11"/>
        <v>0</v>
      </c>
      <c r="G66" s="45">
        <f t="shared" si="11"/>
        <v>14685000</v>
      </c>
      <c r="H66" s="46"/>
      <c r="I66" s="46"/>
    </row>
    <row r="67" spans="1:9" s="48" customFormat="1" ht="31.5">
      <c r="A67" s="39">
        <v>1</v>
      </c>
      <c r="B67" s="40" t="s">
        <v>166</v>
      </c>
      <c r="C67" s="42">
        <f>SUM(C68:C70)</f>
        <v>14685000</v>
      </c>
      <c r="D67" s="42">
        <f>SUM(D68:D70)</f>
        <v>13185000</v>
      </c>
      <c r="E67" s="42">
        <f>SUM(E68:E70)</f>
        <v>1500000</v>
      </c>
      <c r="F67" s="42">
        <f>SUM(F68:F70)</f>
        <v>0</v>
      </c>
      <c r="G67" s="42">
        <f>SUM(G68:G70)</f>
        <v>14685000</v>
      </c>
      <c r="H67" s="46"/>
      <c r="I67" s="46"/>
    </row>
    <row r="68" spans="1:9" s="57" customFormat="1">
      <c r="A68" s="52"/>
      <c r="B68" s="63" t="s">
        <v>79</v>
      </c>
      <c r="C68" s="64">
        <f t="shared" ref="C68:C69" si="12">SUM(D68:E68)</f>
        <v>5000000</v>
      </c>
      <c r="D68" s="65">
        <v>4500000</v>
      </c>
      <c r="E68" s="66">
        <v>500000</v>
      </c>
      <c r="F68" s="56"/>
      <c r="G68" s="64">
        <f>+C68-F68</f>
        <v>5000000</v>
      </c>
      <c r="H68" s="56"/>
      <c r="I68" s="56"/>
    </row>
    <row r="69" spans="1:9" s="57" customFormat="1">
      <c r="A69" s="52"/>
      <c r="B69" s="63" t="s">
        <v>68</v>
      </c>
      <c r="C69" s="64">
        <f t="shared" si="12"/>
        <v>4685000</v>
      </c>
      <c r="D69" s="55">
        <v>4185000</v>
      </c>
      <c r="E69" s="56">
        <v>500000</v>
      </c>
      <c r="F69" s="56"/>
      <c r="G69" s="64">
        <f t="shared" ref="G69:G70" si="13">+C69-F69</f>
        <v>4685000</v>
      </c>
      <c r="H69" s="56"/>
      <c r="I69" s="56"/>
    </row>
    <row r="70" spans="1:9" s="57" customFormat="1">
      <c r="A70" s="67"/>
      <c r="B70" s="68" t="s">
        <v>63</v>
      </c>
      <c r="C70" s="69">
        <f>SUM(D70:E70)</f>
        <v>5000000</v>
      </c>
      <c r="D70" s="70">
        <v>4500000</v>
      </c>
      <c r="E70" s="71">
        <v>500000</v>
      </c>
      <c r="F70" s="69"/>
      <c r="G70" s="69">
        <f t="shared" si="13"/>
        <v>5000000</v>
      </c>
      <c r="H70" s="72"/>
      <c r="I70" s="72"/>
    </row>
  </sheetData>
  <mergeCells count="12">
    <mergeCell ref="D7:E7"/>
    <mergeCell ref="A10:B10"/>
    <mergeCell ref="A2:I2"/>
    <mergeCell ref="A3:I3"/>
    <mergeCell ref="A6:A8"/>
    <mergeCell ref="B6:B8"/>
    <mergeCell ref="C6:E6"/>
    <mergeCell ref="F6:F8"/>
    <mergeCell ref="G6:G8"/>
    <mergeCell ref="H6:H8"/>
    <mergeCell ref="I6:I8"/>
    <mergeCell ref="C7:C8"/>
  </mergeCells>
  <pageMargins left="0.24" right="0.16" top="0.35" bottom="0.22" header="0.3" footer="0.2"/>
  <pageSetup scale="5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P209"/>
  <sheetViews>
    <sheetView view="pageBreakPreview" zoomScale="90" zoomScaleSheetLayoutView="90" workbookViewId="0">
      <pane xSplit="2" ySplit="8" topLeftCell="C197" activePane="bottomRight" state="frozen"/>
      <selection pane="topRight" activeCell="C1" sqref="C1"/>
      <selection pane="bottomLeft" activeCell="A9" sqref="A9"/>
      <selection pane="bottomRight" sqref="A1:XFD1048576"/>
    </sheetView>
  </sheetViews>
  <sheetFormatPr defaultColWidth="9" defaultRowHeight="15.75"/>
  <cols>
    <col min="1" max="1" width="4.125" style="84" customWidth="1"/>
    <col min="2" max="2" width="44.75" style="84" customWidth="1"/>
    <col min="3" max="3" width="15.625" style="84" customWidth="1"/>
    <col min="4" max="5" width="15.125" style="84" customWidth="1"/>
    <col min="6" max="6" width="16.25" style="84" customWidth="1"/>
    <col min="7" max="7" width="15.875" style="84" customWidth="1"/>
    <col min="8" max="11" width="14" style="84" customWidth="1"/>
    <col min="12" max="13" width="15.125" style="84" customWidth="1"/>
    <col min="14" max="14" width="14" style="84" customWidth="1"/>
    <col min="15" max="15" width="14.875" style="84" customWidth="1"/>
    <col min="16" max="16" width="12.125" style="84" customWidth="1"/>
    <col min="17" max="16384" width="9" style="84"/>
  </cols>
  <sheetData>
    <row r="1" spans="1:16" ht="22.5" customHeight="1">
      <c r="N1" s="432" t="s">
        <v>19</v>
      </c>
      <c r="O1" s="432"/>
      <c r="P1" s="432"/>
    </row>
    <row r="2" spans="1:16" ht="26.25" customHeight="1">
      <c r="A2" s="432" t="s">
        <v>48</v>
      </c>
      <c r="B2" s="432"/>
      <c r="C2" s="432"/>
      <c r="D2" s="432"/>
      <c r="E2" s="432"/>
      <c r="F2" s="432"/>
      <c r="G2" s="432"/>
      <c r="H2" s="432"/>
      <c r="I2" s="432"/>
      <c r="J2" s="432"/>
      <c r="K2" s="432"/>
      <c r="L2" s="432"/>
      <c r="M2" s="432"/>
      <c r="N2" s="432"/>
      <c r="O2" s="432"/>
      <c r="P2" s="432"/>
    </row>
    <row r="3" spans="1:16" ht="21" customHeight="1">
      <c r="A3" s="412" t="s">
        <v>240</v>
      </c>
      <c r="B3" s="412"/>
      <c r="C3" s="412"/>
      <c r="D3" s="412"/>
      <c r="E3" s="412"/>
      <c r="F3" s="412"/>
      <c r="G3" s="412"/>
      <c r="H3" s="412"/>
      <c r="I3" s="412"/>
      <c r="J3" s="412"/>
      <c r="K3" s="412"/>
      <c r="L3" s="412"/>
      <c r="M3" s="412"/>
      <c r="N3" s="412"/>
      <c r="O3" s="412"/>
      <c r="P3" s="412"/>
    </row>
    <row r="5" spans="1:16" ht="21" customHeight="1">
      <c r="B5" s="117"/>
      <c r="E5" s="329"/>
      <c r="F5" s="117"/>
      <c r="G5" s="117"/>
      <c r="H5" s="117"/>
      <c r="I5" s="118"/>
      <c r="J5" s="118"/>
      <c r="K5" s="118"/>
      <c r="L5" s="117"/>
      <c r="M5" s="117"/>
      <c r="N5" s="433" t="s">
        <v>20</v>
      </c>
      <c r="O5" s="433"/>
      <c r="P5" s="433"/>
    </row>
    <row r="6" spans="1:16" ht="36.75" customHeight="1">
      <c r="A6" s="434" t="s">
        <v>0</v>
      </c>
      <c r="B6" s="434" t="s">
        <v>1</v>
      </c>
      <c r="C6" s="434" t="s">
        <v>241</v>
      </c>
      <c r="D6" s="434"/>
      <c r="E6" s="434"/>
      <c r="F6" s="434" t="s">
        <v>2</v>
      </c>
      <c r="G6" s="434"/>
      <c r="H6" s="434"/>
      <c r="I6" s="434"/>
      <c r="J6" s="434"/>
      <c r="K6" s="434"/>
      <c r="L6" s="434" t="s">
        <v>5</v>
      </c>
      <c r="M6" s="434"/>
      <c r="N6" s="434"/>
      <c r="O6" s="434" t="s">
        <v>25</v>
      </c>
      <c r="P6" s="435" t="s">
        <v>41</v>
      </c>
    </row>
    <row r="7" spans="1:16" ht="27.75" customHeight="1">
      <c r="A7" s="434"/>
      <c r="B7" s="434"/>
      <c r="C7" s="434" t="s">
        <v>7</v>
      </c>
      <c r="D7" s="434" t="s">
        <v>8</v>
      </c>
      <c r="E7" s="434"/>
      <c r="F7" s="434" t="s">
        <v>4</v>
      </c>
      <c r="G7" s="434"/>
      <c r="H7" s="434"/>
      <c r="I7" s="434" t="s">
        <v>3</v>
      </c>
      <c r="J7" s="434"/>
      <c r="K7" s="434"/>
      <c r="L7" s="434" t="s">
        <v>7</v>
      </c>
      <c r="M7" s="434" t="s">
        <v>8</v>
      </c>
      <c r="N7" s="434"/>
      <c r="O7" s="434"/>
      <c r="P7" s="435"/>
    </row>
    <row r="8" spans="1:16" ht="31.5" customHeight="1">
      <c r="A8" s="434"/>
      <c r="B8" s="434"/>
      <c r="C8" s="434"/>
      <c r="D8" s="328" t="s">
        <v>9</v>
      </c>
      <c r="E8" s="328" t="s">
        <v>10</v>
      </c>
      <c r="F8" s="328" t="s">
        <v>7</v>
      </c>
      <c r="G8" s="328" t="s">
        <v>9</v>
      </c>
      <c r="H8" s="328" t="s">
        <v>10</v>
      </c>
      <c r="I8" s="328" t="s">
        <v>7</v>
      </c>
      <c r="J8" s="328" t="s">
        <v>9</v>
      </c>
      <c r="K8" s="328" t="s">
        <v>10</v>
      </c>
      <c r="L8" s="434"/>
      <c r="M8" s="328" t="s">
        <v>9</v>
      </c>
      <c r="N8" s="328" t="s">
        <v>10</v>
      </c>
      <c r="O8" s="434"/>
      <c r="P8" s="435"/>
    </row>
    <row r="9" spans="1:16" s="121" customFormat="1" ht="18.75" customHeight="1">
      <c r="A9" s="119">
        <v>1</v>
      </c>
      <c r="B9" s="120">
        <v>2</v>
      </c>
      <c r="C9" s="119" t="s">
        <v>11</v>
      </c>
      <c r="D9" s="120">
        <v>4</v>
      </c>
      <c r="E9" s="119">
        <v>5</v>
      </c>
      <c r="F9" s="120" t="s">
        <v>12</v>
      </c>
      <c r="G9" s="119" t="s">
        <v>13</v>
      </c>
      <c r="H9" s="120" t="s">
        <v>14</v>
      </c>
      <c r="I9" s="119" t="s">
        <v>15</v>
      </c>
      <c r="J9" s="120" t="s">
        <v>16</v>
      </c>
      <c r="K9" s="119" t="s">
        <v>17</v>
      </c>
      <c r="L9" s="120" t="s">
        <v>18</v>
      </c>
      <c r="M9" s="119" t="s">
        <v>34</v>
      </c>
      <c r="N9" s="120" t="s">
        <v>35</v>
      </c>
      <c r="O9" s="119">
        <v>15</v>
      </c>
      <c r="P9" s="119">
        <v>16</v>
      </c>
    </row>
    <row r="10" spans="1:16" s="220" customFormat="1" ht="18.75" customHeight="1">
      <c r="A10" s="334"/>
      <c r="B10" s="335" t="s">
        <v>29</v>
      </c>
      <c r="C10" s="336">
        <f t="shared" ref="C10:H10" si="0">+C11+C200</f>
        <v>23275548943</v>
      </c>
      <c r="D10" s="336">
        <f t="shared" si="0"/>
        <v>22026662966</v>
      </c>
      <c r="E10" s="336">
        <f t="shared" si="0"/>
        <v>1248885977</v>
      </c>
      <c r="F10" s="336">
        <f t="shared" si="0"/>
        <v>6155958711</v>
      </c>
      <c r="G10" s="336">
        <f t="shared" si="0"/>
        <v>5790256911</v>
      </c>
      <c r="H10" s="336">
        <f t="shared" si="0"/>
        <v>365701800</v>
      </c>
      <c r="I10" s="336">
        <f t="shared" ref="I10:N10" si="1">+I11+I200+I199</f>
        <v>6155958711</v>
      </c>
      <c r="J10" s="336">
        <f t="shared" si="1"/>
        <v>5790256911</v>
      </c>
      <c r="K10" s="336">
        <f t="shared" si="1"/>
        <v>365701800</v>
      </c>
      <c r="L10" s="336">
        <f t="shared" si="1"/>
        <v>23275548943</v>
      </c>
      <c r="M10" s="336">
        <f t="shared" si="1"/>
        <v>22026662966</v>
      </c>
      <c r="N10" s="336">
        <f t="shared" si="1"/>
        <v>1248885977</v>
      </c>
      <c r="O10" s="336">
        <f>+O11+O200</f>
        <v>0</v>
      </c>
      <c r="P10" s="336">
        <f>+P11+P200</f>
        <v>0</v>
      </c>
    </row>
    <row r="11" spans="1:16" s="9" customFormat="1" ht="28.5" customHeight="1">
      <c r="A11" s="9" t="s">
        <v>195</v>
      </c>
      <c r="B11" s="335" t="s">
        <v>194</v>
      </c>
      <c r="C11" s="337">
        <f t="shared" ref="C11:N11" si="2">+C12+C191</f>
        <v>21779548943</v>
      </c>
      <c r="D11" s="337">
        <f t="shared" si="2"/>
        <v>20666662966</v>
      </c>
      <c r="E11" s="337">
        <f>+E12+E191</f>
        <v>1112885977</v>
      </c>
      <c r="F11" s="337">
        <f t="shared" si="2"/>
        <v>4659958711</v>
      </c>
      <c r="G11" s="337">
        <f t="shared" si="2"/>
        <v>4430256911</v>
      </c>
      <c r="H11" s="337">
        <f t="shared" si="2"/>
        <v>229701800</v>
      </c>
      <c r="I11" s="337">
        <f t="shared" si="2"/>
        <v>2562273511</v>
      </c>
      <c r="J11" s="337">
        <f t="shared" si="2"/>
        <v>2350256911</v>
      </c>
      <c r="K11" s="337">
        <f t="shared" si="2"/>
        <v>212016600</v>
      </c>
      <c r="L11" s="337">
        <f t="shared" si="2"/>
        <v>19681863743</v>
      </c>
      <c r="M11" s="337">
        <f t="shared" si="2"/>
        <v>18586662966</v>
      </c>
      <c r="N11" s="337">
        <f t="shared" si="2"/>
        <v>1095200777</v>
      </c>
      <c r="O11" s="332"/>
      <c r="P11" s="332"/>
    </row>
    <row r="12" spans="1:16" s="9" customFormat="1" ht="23.25" customHeight="1">
      <c r="A12" s="332" t="s">
        <v>6</v>
      </c>
      <c r="B12" s="338" t="s">
        <v>51</v>
      </c>
      <c r="C12" s="339">
        <f t="shared" ref="C12:N12" si="3">+C13+C73</f>
        <v>21779548943</v>
      </c>
      <c r="D12" s="339">
        <f t="shared" si="3"/>
        <v>20666662966</v>
      </c>
      <c r="E12" s="339">
        <f>+E13+E73</f>
        <v>1112885977</v>
      </c>
      <c r="F12" s="339">
        <f t="shared" si="3"/>
        <v>4659958711</v>
      </c>
      <c r="G12" s="339">
        <f t="shared" si="3"/>
        <v>4430256911</v>
      </c>
      <c r="H12" s="339">
        <f t="shared" si="3"/>
        <v>229701800</v>
      </c>
      <c r="I12" s="339">
        <f t="shared" si="3"/>
        <v>230273511.00000003</v>
      </c>
      <c r="J12" s="339">
        <f t="shared" si="3"/>
        <v>230256911.00000003</v>
      </c>
      <c r="K12" s="339">
        <f t="shared" si="3"/>
        <v>16600</v>
      </c>
      <c r="L12" s="339">
        <f t="shared" si="3"/>
        <v>17349863743</v>
      </c>
      <c r="M12" s="339">
        <f t="shared" si="3"/>
        <v>16466662966</v>
      </c>
      <c r="N12" s="339">
        <f t="shared" si="3"/>
        <v>883200777</v>
      </c>
      <c r="O12" s="340"/>
      <c r="P12" s="340"/>
    </row>
    <row r="13" spans="1:16" s="9" customFormat="1" ht="34.5" customHeight="1">
      <c r="A13" s="331" t="s">
        <v>120</v>
      </c>
      <c r="B13" s="341" t="s">
        <v>133</v>
      </c>
      <c r="C13" s="14">
        <f>+C14+C22+C34+C44+C51+C56+C61</f>
        <v>4104956983</v>
      </c>
      <c r="D13" s="14">
        <f t="shared" ref="D13:N13" si="4">+D14+D22+D34+D44+D51+D56+D61</f>
        <v>3742589674</v>
      </c>
      <c r="E13" s="14">
        <f t="shared" si="4"/>
        <v>362367309</v>
      </c>
      <c r="F13" s="14">
        <f t="shared" si="4"/>
        <v>916425743</v>
      </c>
      <c r="G13" s="14">
        <f t="shared" si="4"/>
        <v>803521743</v>
      </c>
      <c r="H13" s="14">
        <f t="shared" si="4"/>
        <v>112904000</v>
      </c>
      <c r="I13" s="14">
        <f t="shared" si="4"/>
        <v>0</v>
      </c>
      <c r="J13" s="14">
        <f t="shared" si="4"/>
        <v>0</v>
      </c>
      <c r="K13" s="14">
        <f t="shared" si="4"/>
        <v>0</v>
      </c>
      <c r="L13" s="14">
        <f t="shared" si="4"/>
        <v>3188531240</v>
      </c>
      <c r="M13" s="14">
        <f t="shared" si="4"/>
        <v>2939067931</v>
      </c>
      <c r="N13" s="14">
        <f t="shared" si="4"/>
        <v>249463309</v>
      </c>
      <c r="O13" s="15"/>
      <c r="P13" s="15"/>
    </row>
    <row r="14" spans="1:16" s="9" customFormat="1" ht="36" customHeight="1">
      <c r="A14" s="111" t="s">
        <v>30</v>
      </c>
      <c r="B14" s="113" t="s">
        <v>53</v>
      </c>
      <c r="C14" s="112">
        <f>+C15+C17</f>
        <v>51809000</v>
      </c>
      <c r="D14" s="112">
        <f t="shared" ref="D14:N14" si="5">+D15+D17</f>
        <v>51209000</v>
      </c>
      <c r="E14" s="112">
        <f t="shared" si="5"/>
        <v>600000</v>
      </c>
      <c r="F14" s="112">
        <f t="shared" si="5"/>
        <v>2630000</v>
      </c>
      <c r="G14" s="112">
        <f t="shared" si="5"/>
        <v>2630000</v>
      </c>
      <c r="H14" s="112">
        <f t="shared" si="5"/>
        <v>0</v>
      </c>
      <c r="I14" s="112">
        <f t="shared" si="5"/>
        <v>0</v>
      </c>
      <c r="J14" s="112">
        <f>+J15+J17</f>
        <v>0</v>
      </c>
      <c r="K14" s="112">
        <f t="shared" si="5"/>
        <v>0</v>
      </c>
      <c r="L14" s="112">
        <f t="shared" si="5"/>
        <v>49179000</v>
      </c>
      <c r="M14" s="112">
        <f t="shared" si="5"/>
        <v>48579000</v>
      </c>
      <c r="N14" s="112">
        <f t="shared" si="5"/>
        <v>600000</v>
      </c>
      <c r="O14" s="18"/>
      <c r="P14" s="18"/>
    </row>
    <row r="15" spans="1:16" s="9" customFormat="1" ht="18" customHeight="1">
      <c r="A15" s="93">
        <v>1</v>
      </c>
      <c r="B15" s="94" t="s">
        <v>61</v>
      </c>
      <c r="C15" s="132">
        <f>SUM(C16:C16)</f>
        <v>500000</v>
      </c>
      <c r="D15" s="95">
        <f>SUM(D16:D16)</f>
        <v>500000</v>
      </c>
      <c r="E15" s="95">
        <f t="shared" ref="E15:N15" si="6">SUM(E16:E16)</f>
        <v>0</v>
      </c>
      <c r="F15" s="95">
        <f t="shared" si="6"/>
        <v>500000</v>
      </c>
      <c r="G15" s="95">
        <f t="shared" si="6"/>
        <v>500000</v>
      </c>
      <c r="H15" s="95">
        <f t="shared" si="6"/>
        <v>0</v>
      </c>
      <c r="I15" s="95">
        <f t="shared" si="6"/>
        <v>0</v>
      </c>
      <c r="J15" s="95">
        <f t="shared" si="6"/>
        <v>0</v>
      </c>
      <c r="K15" s="95">
        <f t="shared" si="6"/>
        <v>0</v>
      </c>
      <c r="L15" s="95">
        <f t="shared" si="6"/>
        <v>0</v>
      </c>
      <c r="M15" s="95">
        <f t="shared" si="6"/>
        <v>0</v>
      </c>
      <c r="N15" s="95">
        <f t="shared" si="6"/>
        <v>0</v>
      </c>
      <c r="O15" s="18"/>
      <c r="P15" s="18"/>
    </row>
    <row r="16" spans="1:16" s="9" customFormat="1" ht="21" customHeight="1">
      <c r="A16" s="97" t="s">
        <v>55</v>
      </c>
      <c r="B16" s="133" t="s">
        <v>66</v>
      </c>
      <c r="C16" s="144">
        <f>SUM(D16:E16)</f>
        <v>500000</v>
      </c>
      <c r="D16" s="144">
        <v>500000</v>
      </c>
      <c r="E16" s="134"/>
      <c r="F16" s="114">
        <f>SUM(G16:H16)</f>
        <v>500000</v>
      </c>
      <c r="G16" s="129">
        <f>+D16</f>
        <v>500000</v>
      </c>
      <c r="H16" s="114"/>
      <c r="I16" s="114"/>
      <c r="J16" s="114"/>
      <c r="K16" s="114"/>
      <c r="L16" s="129">
        <f>SUM(M16:N16)</f>
        <v>0</v>
      </c>
      <c r="M16" s="129">
        <f>+D16-G16+J16</f>
        <v>0</v>
      </c>
      <c r="N16" s="129">
        <f>+E16-H16+K16</f>
        <v>0</v>
      </c>
      <c r="O16" s="18"/>
      <c r="P16" s="18"/>
    </row>
    <row r="17" spans="1:16" s="9" customFormat="1" ht="18" customHeight="1">
      <c r="A17" s="93">
        <v>2</v>
      </c>
      <c r="B17" s="94" t="s">
        <v>70</v>
      </c>
      <c r="C17" s="95">
        <f>SUM(C18:C21)</f>
        <v>51309000</v>
      </c>
      <c r="D17" s="95">
        <f t="shared" ref="D17:K17" si="7">SUM(D18:D21)</f>
        <v>50709000</v>
      </c>
      <c r="E17" s="95">
        <f t="shared" si="7"/>
        <v>600000</v>
      </c>
      <c r="F17" s="95">
        <f t="shared" si="7"/>
        <v>2130000</v>
      </c>
      <c r="G17" s="95">
        <f t="shared" si="7"/>
        <v>2130000</v>
      </c>
      <c r="H17" s="95">
        <f t="shared" si="7"/>
        <v>0</v>
      </c>
      <c r="I17" s="95">
        <f t="shared" si="7"/>
        <v>0</v>
      </c>
      <c r="J17" s="95">
        <f t="shared" si="7"/>
        <v>0</v>
      </c>
      <c r="K17" s="95">
        <f t="shared" si="7"/>
        <v>0</v>
      </c>
      <c r="L17" s="129">
        <f t="shared" ref="L17:L76" si="8">SUM(M17:N17)</f>
        <v>49179000</v>
      </c>
      <c r="M17" s="129">
        <f t="shared" ref="M17:M76" si="9">+D17-G17+J17</f>
        <v>48579000</v>
      </c>
      <c r="N17" s="129">
        <f t="shared" ref="N17:N76" si="10">+E17-H17+K17</f>
        <v>600000</v>
      </c>
      <c r="O17" s="18"/>
      <c r="P17" s="18"/>
    </row>
    <row r="18" spans="1:16" s="9" customFormat="1" ht="18" customHeight="1">
      <c r="A18" s="97" t="s">
        <v>55</v>
      </c>
      <c r="B18" s="135" t="s">
        <v>67</v>
      </c>
      <c r="C18" s="144">
        <f t="shared" ref="C18:C60" si="11">SUM(D18:E18)</f>
        <v>2200000</v>
      </c>
      <c r="D18" s="144">
        <v>2200000</v>
      </c>
      <c r="E18" s="134"/>
      <c r="F18" s="129">
        <f>SUM(G18:H18)</f>
        <v>0</v>
      </c>
      <c r="G18" s="129"/>
      <c r="H18" s="114"/>
      <c r="I18" s="129">
        <f>SUM(J18:K18)</f>
        <v>0</v>
      </c>
      <c r="J18" s="114"/>
      <c r="K18" s="114"/>
      <c r="L18" s="129">
        <f t="shared" si="8"/>
        <v>2200000</v>
      </c>
      <c r="M18" s="129">
        <f t="shared" si="9"/>
        <v>2200000</v>
      </c>
      <c r="N18" s="129">
        <f t="shared" si="10"/>
        <v>0</v>
      </c>
      <c r="O18" s="18"/>
      <c r="P18" s="18"/>
    </row>
    <row r="19" spans="1:16" s="9" customFormat="1" ht="18" customHeight="1">
      <c r="A19" s="136" t="s">
        <v>55</v>
      </c>
      <c r="B19" s="135" t="s">
        <v>79</v>
      </c>
      <c r="C19" s="144">
        <f t="shared" si="11"/>
        <v>2130000</v>
      </c>
      <c r="D19" s="144">
        <v>2130000</v>
      </c>
      <c r="E19" s="134"/>
      <c r="F19" s="129">
        <f>SUM(G19:H19)</f>
        <v>2130000</v>
      </c>
      <c r="G19" s="129">
        <f>+D19</f>
        <v>2130000</v>
      </c>
      <c r="H19" s="114"/>
      <c r="I19" s="129">
        <f>SUM(J19:K19)</f>
        <v>0</v>
      </c>
      <c r="J19" s="114"/>
      <c r="K19" s="114"/>
      <c r="L19" s="129">
        <f t="shared" si="8"/>
        <v>0</v>
      </c>
      <c r="M19" s="129">
        <f t="shared" si="9"/>
        <v>0</v>
      </c>
      <c r="N19" s="129">
        <f t="shared" si="10"/>
        <v>0</v>
      </c>
      <c r="O19" s="18"/>
      <c r="P19" s="18"/>
    </row>
    <row r="20" spans="1:16" s="9" customFormat="1" ht="18" customHeight="1">
      <c r="A20" s="97" t="s">
        <v>55</v>
      </c>
      <c r="B20" s="133" t="s">
        <v>72</v>
      </c>
      <c r="C20" s="144">
        <f t="shared" si="11"/>
        <v>45979000</v>
      </c>
      <c r="D20" s="144">
        <v>45379000</v>
      </c>
      <c r="E20" s="144">
        <v>600000</v>
      </c>
      <c r="F20" s="129">
        <f t="shared" ref="F20:F21" si="12">SUM(G20:H20)</f>
        <v>0</v>
      </c>
      <c r="G20" s="114"/>
      <c r="H20" s="114"/>
      <c r="I20" s="129">
        <f t="shared" ref="I20:I21" si="13">SUM(J20:K20)</f>
        <v>0</v>
      </c>
      <c r="J20" s="114"/>
      <c r="K20" s="114"/>
      <c r="L20" s="129">
        <f t="shared" si="8"/>
        <v>45979000</v>
      </c>
      <c r="M20" s="129">
        <f t="shared" si="9"/>
        <v>45379000</v>
      </c>
      <c r="N20" s="129">
        <f t="shared" si="10"/>
        <v>600000</v>
      </c>
      <c r="O20" s="18"/>
      <c r="P20" s="18"/>
    </row>
    <row r="21" spans="1:16" s="9" customFormat="1" ht="18" customHeight="1">
      <c r="A21" s="97" t="s">
        <v>55</v>
      </c>
      <c r="B21" s="133" t="s">
        <v>74</v>
      </c>
      <c r="C21" s="144">
        <f t="shared" si="11"/>
        <v>1000000</v>
      </c>
      <c r="D21" s="134">
        <v>1000000</v>
      </c>
      <c r="E21" s="134"/>
      <c r="F21" s="129">
        <f t="shared" si="12"/>
        <v>0</v>
      </c>
      <c r="G21" s="114"/>
      <c r="H21" s="114"/>
      <c r="I21" s="129">
        <f t="shared" si="13"/>
        <v>0</v>
      </c>
      <c r="J21" s="114"/>
      <c r="K21" s="114"/>
      <c r="L21" s="129">
        <f t="shared" si="8"/>
        <v>1000000</v>
      </c>
      <c r="M21" s="129">
        <f t="shared" si="9"/>
        <v>1000000</v>
      </c>
      <c r="N21" s="129">
        <f t="shared" si="10"/>
        <v>0</v>
      </c>
      <c r="O21" s="18"/>
      <c r="P21" s="18"/>
    </row>
    <row r="22" spans="1:16" s="9" customFormat="1" ht="69.75" customHeight="1">
      <c r="A22" s="111" t="s">
        <v>75</v>
      </c>
      <c r="B22" s="113" t="s">
        <v>49</v>
      </c>
      <c r="C22" s="114">
        <f>+C23+C28</f>
        <v>2852106658</v>
      </c>
      <c r="D22" s="114">
        <f t="shared" ref="D22:N22" si="14">+D23+D28</f>
        <v>2665584075</v>
      </c>
      <c r="E22" s="114">
        <f t="shared" si="14"/>
        <v>186522583</v>
      </c>
      <c r="F22" s="114">
        <f t="shared" si="14"/>
        <v>295057153</v>
      </c>
      <c r="G22" s="114">
        <f t="shared" si="14"/>
        <v>217915152.99999997</v>
      </c>
      <c r="H22" s="114">
        <f t="shared" si="14"/>
        <v>77142000</v>
      </c>
      <c r="I22" s="114">
        <f t="shared" si="14"/>
        <v>0</v>
      </c>
      <c r="J22" s="114">
        <f t="shared" si="14"/>
        <v>0</v>
      </c>
      <c r="K22" s="114">
        <f t="shared" si="14"/>
        <v>0</v>
      </c>
      <c r="L22" s="114">
        <f t="shared" si="14"/>
        <v>2557049505</v>
      </c>
      <c r="M22" s="114">
        <f t="shared" si="14"/>
        <v>2447668922</v>
      </c>
      <c r="N22" s="114">
        <f t="shared" si="14"/>
        <v>109380583</v>
      </c>
      <c r="O22" s="18"/>
      <c r="P22" s="18"/>
    </row>
    <row r="23" spans="1:16" s="9" customFormat="1" ht="60.75" customHeight="1">
      <c r="A23" s="93">
        <v>1</v>
      </c>
      <c r="B23" s="94" t="s">
        <v>76</v>
      </c>
      <c r="C23" s="132">
        <f>SUM(C24:C27)</f>
        <v>245138252.99999994</v>
      </c>
      <c r="D23" s="132">
        <f t="shared" ref="D23:N23" si="15">SUM(D24:D27)</f>
        <v>245138252.99999994</v>
      </c>
      <c r="E23" s="132">
        <f t="shared" si="15"/>
        <v>0</v>
      </c>
      <c r="F23" s="95">
        <f t="shared" si="15"/>
        <v>30059152.99999997</v>
      </c>
      <c r="G23" s="132">
        <f t="shared" si="15"/>
        <v>30059152.99999997</v>
      </c>
      <c r="H23" s="132">
        <f t="shared" si="15"/>
        <v>0</v>
      </c>
      <c r="I23" s="132">
        <f t="shared" si="15"/>
        <v>0</v>
      </c>
      <c r="J23" s="132">
        <f t="shared" si="15"/>
        <v>0</v>
      </c>
      <c r="K23" s="132">
        <f t="shared" si="15"/>
        <v>0</v>
      </c>
      <c r="L23" s="132">
        <f t="shared" si="15"/>
        <v>215079099.99999997</v>
      </c>
      <c r="M23" s="132">
        <f t="shared" si="15"/>
        <v>215079099.99999997</v>
      </c>
      <c r="N23" s="132">
        <f t="shared" si="15"/>
        <v>0</v>
      </c>
      <c r="O23" s="18"/>
      <c r="P23" s="18"/>
    </row>
    <row r="24" spans="1:16" s="9" customFormat="1" ht="21" customHeight="1">
      <c r="A24" s="97" t="s">
        <v>55</v>
      </c>
      <c r="B24" s="133" t="s">
        <v>63</v>
      </c>
      <c r="C24" s="144">
        <f t="shared" si="11"/>
        <v>20434100</v>
      </c>
      <c r="D24" s="144">
        <v>20434100</v>
      </c>
      <c r="E24" s="144">
        <v>0</v>
      </c>
      <c r="F24" s="129">
        <f>SUM(G24:H24)</f>
        <v>0</v>
      </c>
      <c r="G24" s="114"/>
      <c r="H24" s="114"/>
      <c r="I24" s="114"/>
      <c r="J24" s="114"/>
      <c r="K24" s="114"/>
      <c r="L24" s="129">
        <f t="shared" si="8"/>
        <v>20434100</v>
      </c>
      <c r="M24" s="129">
        <f t="shared" si="9"/>
        <v>20434100</v>
      </c>
      <c r="N24" s="129">
        <f t="shared" si="10"/>
        <v>0</v>
      </c>
      <c r="O24" s="18"/>
      <c r="P24" s="18"/>
    </row>
    <row r="25" spans="1:16" s="9" customFormat="1" ht="21" customHeight="1">
      <c r="A25" s="97" t="s">
        <v>55</v>
      </c>
      <c r="B25" s="133" t="s">
        <v>78</v>
      </c>
      <c r="C25" s="144">
        <f t="shared" si="11"/>
        <v>30059152.99999997</v>
      </c>
      <c r="D25" s="144">
        <v>30059152.99999997</v>
      </c>
      <c r="E25" s="144">
        <v>0</v>
      </c>
      <c r="F25" s="129">
        <f>SUM(G25:H25)</f>
        <v>30059152.99999997</v>
      </c>
      <c r="G25" s="129">
        <f>+D25</f>
        <v>30059152.99999997</v>
      </c>
      <c r="H25" s="129"/>
      <c r="I25" s="114"/>
      <c r="J25" s="114"/>
      <c r="K25" s="114"/>
      <c r="L25" s="129">
        <f t="shared" si="8"/>
        <v>0</v>
      </c>
      <c r="M25" s="129">
        <f t="shared" si="9"/>
        <v>0</v>
      </c>
      <c r="N25" s="129">
        <f t="shared" si="10"/>
        <v>0</v>
      </c>
      <c r="O25" s="18"/>
      <c r="P25" s="18"/>
    </row>
    <row r="26" spans="1:16" s="9" customFormat="1" ht="21" customHeight="1">
      <c r="A26" s="97" t="s">
        <v>55</v>
      </c>
      <c r="B26" s="133" t="s">
        <v>67</v>
      </c>
      <c r="C26" s="144">
        <f t="shared" si="11"/>
        <v>194609999.99999997</v>
      </c>
      <c r="D26" s="144">
        <v>194609999.99999997</v>
      </c>
      <c r="E26" s="144">
        <v>0</v>
      </c>
      <c r="F26" s="129">
        <f t="shared" ref="F26:F27" si="16">SUM(G26:H26)</f>
        <v>0</v>
      </c>
      <c r="G26" s="114"/>
      <c r="H26" s="114"/>
      <c r="I26" s="114"/>
      <c r="J26" s="114"/>
      <c r="K26" s="114"/>
      <c r="L26" s="129">
        <f t="shared" si="8"/>
        <v>194609999.99999997</v>
      </c>
      <c r="M26" s="129">
        <f t="shared" si="9"/>
        <v>194609999.99999997</v>
      </c>
      <c r="N26" s="129">
        <f t="shared" si="10"/>
        <v>0</v>
      </c>
      <c r="O26" s="18"/>
      <c r="P26" s="18"/>
    </row>
    <row r="27" spans="1:16" s="9" customFormat="1" ht="21" customHeight="1">
      <c r="A27" s="97" t="s">
        <v>55</v>
      </c>
      <c r="B27" s="133" t="s">
        <v>74</v>
      </c>
      <c r="C27" s="144">
        <f t="shared" si="11"/>
        <v>35000</v>
      </c>
      <c r="D27" s="144">
        <v>35000</v>
      </c>
      <c r="E27" s="144">
        <v>0</v>
      </c>
      <c r="F27" s="129">
        <f t="shared" si="16"/>
        <v>0</v>
      </c>
      <c r="G27" s="114"/>
      <c r="H27" s="114"/>
      <c r="I27" s="114"/>
      <c r="J27" s="114"/>
      <c r="K27" s="114"/>
      <c r="L27" s="129">
        <f t="shared" si="8"/>
        <v>35000</v>
      </c>
      <c r="M27" s="129">
        <f t="shared" si="9"/>
        <v>35000</v>
      </c>
      <c r="N27" s="129">
        <f t="shared" si="10"/>
        <v>0</v>
      </c>
      <c r="O27" s="18"/>
      <c r="P27" s="18"/>
    </row>
    <row r="28" spans="1:16" s="9" customFormat="1" ht="87.75" customHeight="1">
      <c r="A28" s="93">
        <v>2</v>
      </c>
      <c r="B28" s="94" t="s">
        <v>83</v>
      </c>
      <c r="C28" s="95">
        <f>SUM(C29:C33)</f>
        <v>2606968405</v>
      </c>
      <c r="D28" s="95">
        <f t="shared" ref="D28:N28" si="17">SUM(D29:D33)</f>
        <v>2420445822</v>
      </c>
      <c r="E28" s="95">
        <f t="shared" si="17"/>
        <v>186522583</v>
      </c>
      <c r="F28" s="95">
        <f t="shared" si="17"/>
        <v>264998000</v>
      </c>
      <c r="G28" s="95">
        <f t="shared" si="17"/>
        <v>187856000</v>
      </c>
      <c r="H28" s="95">
        <f t="shared" si="17"/>
        <v>77142000</v>
      </c>
      <c r="I28" s="95">
        <f t="shared" si="17"/>
        <v>0</v>
      </c>
      <c r="J28" s="95">
        <f t="shared" si="17"/>
        <v>0</v>
      </c>
      <c r="K28" s="95">
        <f t="shared" si="17"/>
        <v>0</v>
      </c>
      <c r="L28" s="95">
        <f t="shared" si="17"/>
        <v>2341970405</v>
      </c>
      <c r="M28" s="95">
        <f t="shared" si="17"/>
        <v>2232589822</v>
      </c>
      <c r="N28" s="95">
        <f t="shared" si="17"/>
        <v>109380583</v>
      </c>
      <c r="O28" s="18"/>
      <c r="P28" s="18"/>
    </row>
    <row r="29" spans="1:16" s="9" customFormat="1" ht="23.25" customHeight="1">
      <c r="A29" s="90"/>
      <c r="B29" s="147" t="s">
        <v>78</v>
      </c>
      <c r="C29" s="144">
        <f t="shared" si="11"/>
        <v>234998000</v>
      </c>
      <c r="D29" s="144">
        <v>157856000</v>
      </c>
      <c r="E29" s="144">
        <v>77142000</v>
      </c>
      <c r="F29" s="129">
        <f>SUM(G29:H29)</f>
        <v>234998000</v>
      </c>
      <c r="G29" s="129">
        <f>+D29</f>
        <v>157856000</v>
      </c>
      <c r="H29" s="129">
        <f>+E29</f>
        <v>77142000</v>
      </c>
      <c r="I29" s="114"/>
      <c r="J29" s="114"/>
      <c r="K29" s="114"/>
      <c r="L29" s="129">
        <f t="shared" si="8"/>
        <v>0</v>
      </c>
      <c r="M29" s="129">
        <f t="shared" si="9"/>
        <v>0</v>
      </c>
      <c r="N29" s="129">
        <f t="shared" si="10"/>
        <v>0</v>
      </c>
      <c r="O29" s="18"/>
      <c r="P29" s="18"/>
    </row>
    <row r="30" spans="1:16" s="9" customFormat="1" ht="23.25" customHeight="1">
      <c r="A30" s="90" t="s">
        <v>55</v>
      </c>
      <c r="B30" s="147" t="s">
        <v>65</v>
      </c>
      <c r="C30" s="144">
        <f t="shared" si="11"/>
        <v>20458000</v>
      </c>
      <c r="D30" s="144">
        <v>14919017</v>
      </c>
      <c r="E30" s="144">
        <v>5538983</v>
      </c>
      <c r="F30" s="129">
        <f t="shared" ref="F30:F33" si="18">SUM(G30:H30)</f>
        <v>0</v>
      </c>
      <c r="G30" s="114"/>
      <c r="H30" s="114"/>
      <c r="I30" s="114"/>
      <c r="J30" s="114"/>
      <c r="K30" s="114"/>
      <c r="L30" s="129">
        <f t="shared" si="8"/>
        <v>20458000</v>
      </c>
      <c r="M30" s="129">
        <f t="shared" si="9"/>
        <v>14919017</v>
      </c>
      <c r="N30" s="129">
        <f t="shared" si="10"/>
        <v>5538983</v>
      </c>
      <c r="O30" s="18"/>
      <c r="P30" s="18"/>
    </row>
    <row r="31" spans="1:16" s="9" customFormat="1" ht="23.25" customHeight="1">
      <c r="A31" s="90" t="s">
        <v>55</v>
      </c>
      <c r="B31" s="147" t="s">
        <v>80</v>
      </c>
      <c r="C31" s="144">
        <f t="shared" si="11"/>
        <v>1104521400</v>
      </c>
      <c r="D31" s="144">
        <v>1099594800</v>
      </c>
      <c r="E31" s="144">
        <v>4926600</v>
      </c>
      <c r="F31" s="129">
        <f t="shared" si="18"/>
        <v>30000000</v>
      </c>
      <c r="G31" s="129">
        <f>+'PL1-Dư DTTS'!F28</f>
        <v>30000000</v>
      </c>
      <c r="H31" s="114"/>
      <c r="I31" s="114"/>
      <c r="J31" s="114"/>
      <c r="K31" s="114"/>
      <c r="L31" s="129">
        <f t="shared" si="8"/>
        <v>1074521400</v>
      </c>
      <c r="M31" s="129">
        <f t="shared" si="9"/>
        <v>1069594800</v>
      </c>
      <c r="N31" s="129">
        <f t="shared" si="10"/>
        <v>4926600</v>
      </c>
      <c r="O31" s="18"/>
      <c r="P31" s="18"/>
    </row>
    <row r="32" spans="1:16" s="9" customFormat="1" ht="23.25" customHeight="1">
      <c r="A32" s="90" t="s">
        <v>55</v>
      </c>
      <c r="B32" s="147" t="s">
        <v>72</v>
      </c>
      <c r="C32" s="144">
        <f t="shared" si="11"/>
        <v>560000000</v>
      </c>
      <c r="D32" s="144">
        <v>560000000</v>
      </c>
      <c r="E32" s="144">
        <v>0</v>
      </c>
      <c r="F32" s="129">
        <f t="shared" si="18"/>
        <v>0</v>
      </c>
      <c r="G32" s="114"/>
      <c r="H32" s="114"/>
      <c r="I32" s="114"/>
      <c r="J32" s="114"/>
      <c r="K32" s="114"/>
      <c r="L32" s="129">
        <f t="shared" si="8"/>
        <v>560000000</v>
      </c>
      <c r="M32" s="129">
        <f t="shared" si="9"/>
        <v>560000000</v>
      </c>
      <c r="N32" s="129">
        <f t="shared" si="10"/>
        <v>0</v>
      </c>
      <c r="O32" s="18"/>
      <c r="P32" s="18"/>
    </row>
    <row r="33" spans="1:16" s="9" customFormat="1" ht="23.25" customHeight="1">
      <c r="A33" s="90" t="s">
        <v>55</v>
      </c>
      <c r="B33" s="147" t="s">
        <v>68</v>
      </c>
      <c r="C33" s="144">
        <f t="shared" si="11"/>
        <v>686991005</v>
      </c>
      <c r="D33" s="144">
        <v>588076005</v>
      </c>
      <c r="E33" s="144">
        <v>98915000</v>
      </c>
      <c r="F33" s="129">
        <f t="shared" si="18"/>
        <v>0</v>
      </c>
      <c r="G33" s="114"/>
      <c r="H33" s="114"/>
      <c r="I33" s="114"/>
      <c r="J33" s="114"/>
      <c r="K33" s="114"/>
      <c r="L33" s="129">
        <f t="shared" si="8"/>
        <v>686991005</v>
      </c>
      <c r="M33" s="129">
        <f t="shared" si="9"/>
        <v>588076005</v>
      </c>
      <c r="N33" s="129">
        <f t="shared" si="10"/>
        <v>98915000</v>
      </c>
      <c r="O33" s="18"/>
      <c r="P33" s="18"/>
    </row>
    <row r="34" spans="1:16" s="9" customFormat="1" ht="77.25" customHeight="1">
      <c r="A34" s="111" t="s">
        <v>85</v>
      </c>
      <c r="B34" s="113" t="s">
        <v>86</v>
      </c>
      <c r="C34" s="114">
        <f>+C35</f>
        <v>496452359.00000006</v>
      </c>
      <c r="D34" s="114">
        <f t="shared" ref="D34:N34" si="19">+D35</f>
        <v>470817673.00000006</v>
      </c>
      <c r="E34" s="114">
        <f t="shared" si="19"/>
        <v>25634686</v>
      </c>
      <c r="F34" s="114">
        <f t="shared" si="19"/>
        <v>315076968.00000006</v>
      </c>
      <c r="G34" s="114">
        <f t="shared" si="19"/>
        <v>303614968.00000006</v>
      </c>
      <c r="H34" s="114">
        <f t="shared" si="19"/>
        <v>11462000.000000002</v>
      </c>
      <c r="I34" s="114">
        <f t="shared" si="19"/>
        <v>0</v>
      </c>
      <c r="J34" s="114">
        <f t="shared" si="19"/>
        <v>0</v>
      </c>
      <c r="K34" s="114">
        <f t="shared" si="19"/>
        <v>0</v>
      </c>
      <c r="L34" s="114">
        <f t="shared" si="19"/>
        <v>181375391.00000003</v>
      </c>
      <c r="M34" s="114">
        <f t="shared" si="19"/>
        <v>167202705.00000003</v>
      </c>
      <c r="N34" s="114">
        <f t="shared" si="19"/>
        <v>14172686</v>
      </c>
      <c r="O34" s="18"/>
      <c r="P34" s="18"/>
    </row>
    <row r="35" spans="1:16" s="9" customFormat="1" ht="54.75" customHeight="1">
      <c r="A35" s="93">
        <v>1</v>
      </c>
      <c r="B35" s="94" t="s">
        <v>87</v>
      </c>
      <c r="C35" s="95">
        <f>SUM(C36:C43)</f>
        <v>496452359.00000006</v>
      </c>
      <c r="D35" s="95">
        <f t="shared" ref="D35:E35" si="20">SUM(D36:D43)</f>
        <v>470817673.00000006</v>
      </c>
      <c r="E35" s="95">
        <f t="shared" si="20"/>
        <v>25634686</v>
      </c>
      <c r="F35" s="95">
        <f t="shared" ref="F35:N35" si="21">SUM(F36:F43)</f>
        <v>315076968.00000006</v>
      </c>
      <c r="G35" s="95">
        <f t="shared" si="21"/>
        <v>303614968.00000006</v>
      </c>
      <c r="H35" s="95">
        <f t="shared" si="21"/>
        <v>11462000.000000002</v>
      </c>
      <c r="I35" s="95">
        <f t="shared" si="21"/>
        <v>0</v>
      </c>
      <c r="J35" s="95">
        <f t="shared" si="21"/>
        <v>0</v>
      </c>
      <c r="K35" s="95">
        <f t="shared" si="21"/>
        <v>0</v>
      </c>
      <c r="L35" s="95">
        <f t="shared" si="21"/>
        <v>181375391.00000003</v>
      </c>
      <c r="M35" s="95">
        <f t="shared" si="21"/>
        <v>167202705.00000003</v>
      </c>
      <c r="N35" s="95">
        <f t="shared" si="21"/>
        <v>14172686</v>
      </c>
      <c r="O35" s="18"/>
      <c r="P35" s="18"/>
    </row>
    <row r="36" spans="1:16" s="9" customFormat="1" ht="23.25" customHeight="1">
      <c r="A36" s="90" t="s">
        <v>55</v>
      </c>
      <c r="B36" s="133" t="s">
        <v>63</v>
      </c>
      <c r="C36" s="144">
        <f t="shared" si="11"/>
        <v>4235793.0000000009</v>
      </c>
      <c r="D36" s="144">
        <v>4235793.0000000009</v>
      </c>
      <c r="E36" s="144">
        <v>0</v>
      </c>
      <c r="F36" s="129">
        <f t="shared" ref="F36:F39" si="22">SUM(G36:H36)</f>
        <v>4235793.0000000009</v>
      </c>
      <c r="G36" s="129">
        <f>+D36</f>
        <v>4235793.0000000009</v>
      </c>
      <c r="H36" s="114"/>
      <c r="I36" s="129">
        <f t="shared" ref="I36:I39" si="23">SUM(J36:K36)</f>
        <v>0</v>
      </c>
      <c r="J36" s="114"/>
      <c r="K36" s="114"/>
      <c r="L36" s="129">
        <f t="shared" si="8"/>
        <v>0</v>
      </c>
      <c r="M36" s="129">
        <f t="shared" si="9"/>
        <v>0</v>
      </c>
      <c r="N36" s="129">
        <f t="shared" si="10"/>
        <v>0</v>
      </c>
      <c r="O36" s="18"/>
      <c r="P36" s="18"/>
    </row>
    <row r="37" spans="1:16" s="9" customFormat="1" ht="23.25" customHeight="1">
      <c r="A37" s="90" t="s">
        <v>55</v>
      </c>
      <c r="B37" s="133" t="s">
        <v>77</v>
      </c>
      <c r="C37" s="144">
        <f t="shared" si="11"/>
        <v>1356379.0000000298</v>
      </c>
      <c r="D37" s="144">
        <v>1356379.0000000298</v>
      </c>
      <c r="E37" s="144">
        <v>0</v>
      </c>
      <c r="F37" s="129">
        <f t="shared" si="22"/>
        <v>1356379.0000000298</v>
      </c>
      <c r="G37" s="129">
        <f>+D37</f>
        <v>1356379.0000000298</v>
      </c>
      <c r="H37" s="114"/>
      <c r="I37" s="129">
        <f t="shared" si="23"/>
        <v>0</v>
      </c>
      <c r="J37" s="114"/>
      <c r="K37" s="114"/>
      <c r="L37" s="129">
        <f t="shared" si="8"/>
        <v>0</v>
      </c>
      <c r="M37" s="129">
        <f t="shared" si="9"/>
        <v>0</v>
      </c>
      <c r="N37" s="129">
        <f t="shared" si="10"/>
        <v>0</v>
      </c>
      <c r="O37" s="18"/>
      <c r="P37" s="18"/>
    </row>
    <row r="38" spans="1:16" s="9" customFormat="1" ht="23.25" customHeight="1">
      <c r="A38" s="90" t="s">
        <v>55</v>
      </c>
      <c r="B38" s="133" t="s">
        <v>65</v>
      </c>
      <c r="C38" s="144">
        <f t="shared" si="11"/>
        <v>173338447.00000003</v>
      </c>
      <c r="D38" s="144">
        <v>159165761.00000003</v>
      </c>
      <c r="E38" s="144">
        <v>14172686</v>
      </c>
      <c r="F38" s="129">
        <f t="shared" si="22"/>
        <v>0</v>
      </c>
      <c r="G38" s="114"/>
      <c r="H38" s="114"/>
      <c r="I38" s="129">
        <f t="shared" si="23"/>
        <v>0</v>
      </c>
      <c r="J38" s="114"/>
      <c r="K38" s="114"/>
      <c r="L38" s="129">
        <f t="shared" si="8"/>
        <v>173338447.00000003</v>
      </c>
      <c r="M38" s="129">
        <f t="shared" si="9"/>
        <v>159165761.00000003</v>
      </c>
      <c r="N38" s="129">
        <f t="shared" si="10"/>
        <v>14172686</v>
      </c>
      <c r="O38" s="18"/>
      <c r="P38" s="18"/>
    </row>
    <row r="39" spans="1:16" s="9" customFormat="1" ht="23.25" customHeight="1">
      <c r="A39" s="90" t="s">
        <v>55</v>
      </c>
      <c r="B39" s="133" t="s">
        <v>67</v>
      </c>
      <c r="C39" s="144">
        <f t="shared" si="11"/>
        <v>403196</v>
      </c>
      <c r="D39" s="144">
        <v>403196</v>
      </c>
      <c r="E39" s="144">
        <v>0</v>
      </c>
      <c r="F39" s="129">
        <f t="shared" si="22"/>
        <v>403196</v>
      </c>
      <c r="G39" s="129">
        <f>+D39</f>
        <v>403196</v>
      </c>
      <c r="H39" s="114"/>
      <c r="I39" s="129">
        <f t="shared" si="23"/>
        <v>0</v>
      </c>
      <c r="J39" s="114"/>
      <c r="K39" s="114"/>
      <c r="L39" s="129">
        <f t="shared" si="8"/>
        <v>0</v>
      </c>
      <c r="M39" s="129">
        <f t="shared" si="9"/>
        <v>0</v>
      </c>
      <c r="N39" s="129">
        <f t="shared" si="10"/>
        <v>0</v>
      </c>
      <c r="O39" s="18"/>
      <c r="P39" s="18"/>
    </row>
    <row r="40" spans="1:16" s="9" customFormat="1" ht="23.25" customHeight="1">
      <c r="A40" s="90" t="s">
        <v>55</v>
      </c>
      <c r="B40" s="133" t="s">
        <v>79</v>
      </c>
      <c r="C40" s="144">
        <f t="shared" si="11"/>
        <v>105000</v>
      </c>
      <c r="D40" s="144">
        <v>105000</v>
      </c>
      <c r="E40" s="144">
        <v>0</v>
      </c>
      <c r="F40" s="129">
        <f>SUM(G40:H40)</f>
        <v>105000</v>
      </c>
      <c r="G40" s="129">
        <f>+D40</f>
        <v>105000</v>
      </c>
      <c r="H40" s="129"/>
      <c r="I40" s="129">
        <f>SUM(J40:K40)</f>
        <v>0</v>
      </c>
      <c r="J40" s="114"/>
      <c r="K40" s="114"/>
      <c r="L40" s="129">
        <f t="shared" si="8"/>
        <v>0</v>
      </c>
      <c r="M40" s="129">
        <f t="shared" si="9"/>
        <v>0</v>
      </c>
      <c r="N40" s="129">
        <f t="shared" si="10"/>
        <v>0</v>
      </c>
      <c r="O40" s="18"/>
      <c r="P40" s="18"/>
    </row>
    <row r="41" spans="1:16" s="9" customFormat="1" ht="23.25" customHeight="1">
      <c r="A41" s="90" t="s">
        <v>55</v>
      </c>
      <c r="B41" s="133" t="s">
        <v>72</v>
      </c>
      <c r="C41" s="144">
        <f t="shared" si="11"/>
        <v>1000.0000000012221</v>
      </c>
      <c r="D41" s="144">
        <v>0</v>
      </c>
      <c r="E41" s="144">
        <v>1000.0000000012221</v>
      </c>
      <c r="F41" s="129">
        <f t="shared" ref="F41:F43" si="24">SUM(G41:H41)</f>
        <v>1000.0000000012221</v>
      </c>
      <c r="G41" s="114"/>
      <c r="H41" s="129">
        <f>+E41</f>
        <v>1000.0000000012221</v>
      </c>
      <c r="I41" s="129">
        <f t="shared" ref="I41:I43" si="25">SUM(J41:K41)</f>
        <v>0</v>
      </c>
      <c r="J41" s="114"/>
      <c r="K41" s="114"/>
      <c r="L41" s="129">
        <f t="shared" si="8"/>
        <v>0</v>
      </c>
      <c r="M41" s="129">
        <f t="shared" si="9"/>
        <v>0</v>
      </c>
      <c r="N41" s="129">
        <f t="shared" si="10"/>
        <v>0</v>
      </c>
      <c r="O41" s="18"/>
      <c r="P41" s="18"/>
    </row>
    <row r="42" spans="1:16" s="9" customFormat="1" ht="23.25" customHeight="1">
      <c r="A42" s="90" t="s">
        <v>55</v>
      </c>
      <c r="B42" s="133" t="s">
        <v>68</v>
      </c>
      <c r="C42" s="144">
        <f t="shared" si="11"/>
        <v>8036944.0000000056</v>
      </c>
      <c r="D42" s="144">
        <v>8036944.0000000056</v>
      </c>
      <c r="E42" s="144">
        <v>0</v>
      </c>
      <c r="F42" s="129">
        <f t="shared" si="24"/>
        <v>0</v>
      </c>
      <c r="G42" s="114"/>
      <c r="H42" s="114"/>
      <c r="I42" s="129">
        <f t="shared" si="25"/>
        <v>0</v>
      </c>
      <c r="J42" s="114"/>
      <c r="K42" s="114"/>
      <c r="L42" s="129">
        <f t="shared" si="8"/>
        <v>8036944.0000000056</v>
      </c>
      <c r="M42" s="129">
        <f t="shared" si="9"/>
        <v>8036944.0000000056</v>
      </c>
      <c r="N42" s="129">
        <f t="shared" si="10"/>
        <v>0</v>
      </c>
      <c r="O42" s="18"/>
      <c r="P42" s="18"/>
    </row>
    <row r="43" spans="1:16" s="9" customFormat="1" ht="23.25" customHeight="1">
      <c r="A43" s="90" t="s">
        <v>55</v>
      </c>
      <c r="B43" s="133" t="s">
        <v>69</v>
      </c>
      <c r="C43" s="144">
        <f t="shared" si="11"/>
        <v>308975600</v>
      </c>
      <c r="D43" s="144">
        <v>297514600</v>
      </c>
      <c r="E43" s="144">
        <v>11461000</v>
      </c>
      <c r="F43" s="129">
        <f t="shared" si="24"/>
        <v>308975600</v>
      </c>
      <c r="G43" s="129">
        <f>+D43</f>
        <v>297514600</v>
      </c>
      <c r="H43" s="129">
        <f>+E43</f>
        <v>11461000</v>
      </c>
      <c r="I43" s="129">
        <f t="shared" si="25"/>
        <v>0</v>
      </c>
      <c r="J43" s="114"/>
      <c r="K43" s="114"/>
      <c r="L43" s="129">
        <f t="shared" si="8"/>
        <v>0</v>
      </c>
      <c r="M43" s="129">
        <f t="shared" si="9"/>
        <v>0</v>
      </c>
      <c r="N43" s="129">
        <f t="shared" si="10"/>
        <v>0</v>
      </c>
      <c r="O43" s="18"/>
      <c r="P43" s="18"/>
    </row>
    <row r="44" spans="1:16" s="9" customFormat="1" ht="38.1" customHeight="1">
      <c r="A44" s="111" t="s">
        <v>89</v>
      </c>
      <c r="B44" s="113" t="s">
        <v>90</v>
      </c>
      <c r="C44" s="114">
        <f>+C45+C47+C49+C50</f>
        <v>483231796</v>
      </c>
      <c r="D44" s="114">
        <f t="shared" ref="D44:N44" si="26">+D45+D47+D49+D50</f>
        <v>360231796</v>
      </c>
      <c r="E44" s="114">
        <f t="shared" si="26"/>
        <v>123000000</v>
      </c>
      <c r="F44" s="114">
        <f t="shared" si="26"/>
        <v>168580796</v>
      </c>
      <c r="G44" s="114">
        <f t="shared" si="26"/>
        <v>168580796</v>
      </c>
      <c r="H44" s="114">
        <f t="shared" si="26"/>
        <v>0</v>
      </c>
      <c r="I44" s="114">
        <f t="shared" si="26"/>
        <v>0</v>
      </c>
      <c r="J44" s="114">
        <f t="shared" si="26"/>
        <v>0</v>
      </c>
      <c r="K44" s="114">
        <f t="shared" si="26"/>
        <v>0</v>
      </c>
      <c r="L44" s="114">
        <f t="shared" si="26"/>
        <v>314651000</v>
      </c>
      <c r="M44" s="114">
        <f t="shared" si="26"/>
        <v>191651000</v>
      </c>
      <c r="N44" s="114">
        <f t="shared" si="26"/>
        <v>123000000</v>
      </c>
      <c r="O44" s="18"/>
      <c r="P44" s="18"/>
    </row>
    <row r="45" spans="1:16" s="9" customFormat="1" ht="86.25" customHeight="1">
      <c r="A45" s="93">
        <v>1</v>
      </c>
      <c r="B45" s="94" t="s">
        <v>91</v>
      </c>
      <c r="C45" s="95">
        <f t="shared" ref="C45:N45" si="27">+C46</f>
        <v>314651000</v>
      </c>
      <c r="D45" s="95">
        <f t="shared" si="27"/>
        <v>191651000</v>
      </c>
      <c r="E45" s="95">
        <f t="shared" si="27"/>
        <v>123000000</v>
      </c>
      <c r="F45" s="95">
        <f t="shared" si="27"/>
        <v>0</v>
      </c>
      <c r="G45" s="95">
        <f t="shared" si="27"/>
        <v>0</v>
      </c>
      <c r="H45" s="95">
        <f t="shared" si="27"/>
        <v>0</v>
      </c>
      <c r="I45" s="95">
        <f t="shared" si="27"/>
        <v>0</v>
      </c>
      <c r="J45" s="95">
        <f t="shared" si="27"/>
        <v>0</v>
      </c>
      <c r="K45" s="95">
        <f t="shared" si="27"/>
        <v>0</v>
      </c>
      <c r="L45" s="95">
        <f t="shared" si="27"/>
        <v>314651000</v>
      </c>
      <c r="M45" s="95">
        <f t="shared" si="27"/>
        <v>191651000</v>
      </c>
      <c r="N45" s="95">
        <f t="shared" si="27"/>
        <v>123000000</v>
      </c>
      <c r="O45" s="18"/>
      <c r="P45" s="18"/>
    </row>
    <row r="46" spans="1:16" s="9" customFormat="1" ht="30" customHeight="1">
      <c r="A46" s="90" t="s">
        <v>55</v>
      </c>
      <c r="B46" s="147" t="s">
        <v>92</v>
      </c>
      <c r="C46" s="144">
        <f t="shared" si="11"/>
        <v>314651000</v>
      </c>
      <c r="D46" s="144">
        <v>191651000</v>
      </c>
      <c r="E46" s="144">
        <v>123000000</v>
      </c>
      <c r="F46" s="114"/>
      <c r="G46" s="114"/>
      <c r="H46" s="114"/>
      <c r="I46" s="114"/>
      <c r="J46" s="114"/>
      <c r="K46" s="114"/>
      <c r="L46" s="129">
        <f t="shared" si="8"/>
        <v>314651000</v>
      </c>
      <c r="M46" s="129">
        <f t="shared" si="9"/>
        <v>191651000</v>
      </c>
      <c r="N46" s="129">
        <f t="shared" si="10"/>
        <v>123000000</v>
      </c>
      <c r="O46" s="18"/>
      <c r="P46" s="18"/>
    </row>
    <row r="47" spans="1:16" s="9" customFormat="1" ht="71.25" customHeight="1">
      <c r="A47" s="93">
        <v>2</v>
      </c>
      <c r="B47" s="94" t="s">
        <v>93</v>
      </c>
      <c r="C47" s="95">
        <f t="shared" ref="C47:N47" si="28">+C48</f>
        <v>168580796</v>
      </c>
      <c r="D47" s="95">
        <f t="shared" si="28"/>
        <v>168580796</v>
      </c>
      <c r="E47" s="95">
        <f t="shared" si="28"/>
        <v>0</v>
      </c>
      <c r="F47" s="95">
        <f t="shared" si="28"/>
        <v>168580796</v>
      </c>
      <c r="G47" s="95">
        <f t="shared" si="28"/>
        <v>168580796</v>
      </c>
      <c r="H47" s="95">
        <f t="shared" si="28"/>
        <v>0</v>
      </c>
      <c r="I47" s="95">
        <f t="shared" si="28"/>
        <v>0</v>
      </c>
      <c r="J47" s="95">
        <f t="shared" si="28"/>
        <v>0</v>
      </c>
      <c r="K47" s="95">
        <f t="shared" si="28"/>
        <v>0</v>
      </c>
      <c r="L47" s="95">
        <f t="shared" si="28"/>
        <v>0</v>
      </c>
      <c r="M47" s="95">
        <f t="shared" si="28"/>
        <v>0</v>
      </c>
      <c r="N47" s="95">
        <f t="shared" si="28"/>
        <v>0</v>
      </c>
      <c r="O47" s="18"/>
      <c r="P47" s="18"/>
    </row>
    <row r="48" spans="1:16" s="83" customFormat="1" ht="23.25" customHeight="1">
      <c r="A48" s="90" t="s">
        <v>55</v>
      </c>
      <c r="B48" s="147" t="s">
        <v>94</v>
      </c>
      <c r="C48" s="144">
        <f t="shared" si="11"/>
        <v>168580796</v>
      </c>
      <c r="D48" s="144">
        <v>168580796</v>
      </c>
      <c r="E48" s="144">
        <v>0</v>
      </c>
      <c r="F48" s="129">
        <f>SUM(G48:H48)</f>
        <v>168580796</v>
      </c>
      <c r="G48" s="129">
        <f>+D48</f>
        <v>168580796</v>
      </c>
      <c r="H48" s="129"/>
      <c r="I48" s="129"/>
      <c r="J48" s="129"/>
      <c r="K48" s="129"/>
      <c r="L48" s="129">
        <f t="shared" si="8"/>
        <v>0</v>
      </c>
      <c r="M48" s="129">
        <f t="shared" si="9"/>
        <v>0</v>
      </c>
      <c r="N48" s="129">
        <f t="shared" si="10"/>
        <v>0</v>
      </c>
      <c r="O48" s="81"/>
      <c r="P48" s="81"/>
    </row>
    <row r="49" spans="1:16" s="9" customFormat="1" ht="45.75" customHeight="1">
      <c r="A49" s="93">
        <v>3</v>
      </c>
      <c r="B49" s="94" t="s">
        <v>95</v>
      </c>
      <c r="C49" s="95"/>
      <c r="D49" s="95"/>
      <c r="E49" s="95"/>
      <c r="F49" s="114"/>
      <c r="G49" s="114"/>
      <c r="H49" s="114"/>
      <c r="I49" s="114"/>
      <c r="J49" s="114"/>
      <c r="K49" s="114"/>
      <c r="L49" s="129">
        <f t="shared" si="8"/>
        <v>0</v>
      </c>
      <c r="M49" s="129">
        <f t="shared" si="9"/>
        <v>0</v>
      </c>
      <c r="N49" s="129">
        <f t="shared" si="10"/>
        <v>0</v>
      </c>
      <c r="O49" s="18"/>
      <c r="P49" s="18"/>
    </row>
    <row r="50" spans="1:16" s="9" customFormat="1" ht="54.75" customHeight="1">
      <c r="A50" s="93">
        <v>4</v>
      </c>
      <c r="B50" s="99" t="s">
        <v>56</v>
      </c>
      <c r="C50" s="95"/>
      <c r="D50" s="95"/>
      <c r="E50" s="95"/>
      <c r="F50" s="114"/>
      <c r="G50" s="114"/>
      <c r="H50" s="114"/>
      <c r="I50" s="114"/>
      <c r="J50" s="114"/>
      <c r="K50" s="114"/>
      <c r="L50" s="129">
        <f t="shared" si="8"/>
        <v>0</v>
      </c>
      <c r="M50" s="129">
        <f t="shared" si="9"/>
        <v>0</v>
      </c>
      <c r="N50" s="129">
        <f t="shared" si="10"/>
        <v>0</v>
      </c>
      <c r="O50" s="18"/>
      <c r="P50" s="18"/>
    </row>
    <row r="51" spans="1:16" s="9" customFormat="1" ht="52.5" customHeight="1">
      <c r="A51" s="111" t="s">
        <v>98</v>
      </c>
      <c r="B51" s="113" t="s">
        <v>50</v>
      </c>
      <c r="C51" s="114">
        <f>SUM(C52:C55)</f>
        <v>31108039.999999993</v>
      </c>
      <c r="D51" s="114">
        <f>SUM(D52:D55)</f>
        <v>30557999.999999993</v>
      </c>
      <c r="E51" s="114">
        <f>SUM(E52:E55)</f>
        <v>550039.99999999977</v>
      </c>
      <c r="F51" s="114">
        <f t="shared" ref="F51:O51" si="29">SUM(F52:F55)</f>
        <v>0</v>
      </c>
      <c r="G51" s="114">
        <f t="shared" si="29"/>
        <v>0</v>
      </c>
      <c r="H51" s="114">
        <f t="shared" si="29"/>
        <v>0</v>
      </c>
      <c r="I51" s="114">
        <f t="shared" si="29"/>
        <v>0</v>
      </c>
      <c r="J51" s="114">
        <f t="shared" si="29"/>
        <v>0</v>
      </c>
      <c r="K51" s="114">
        <f t="shared" si="29"/>
        <v>0</v>
      </c>
      <c r="L51" s="114">
        <f t="shared" si="29"/>
        <v>31108039.999999993</v>
      </c>
      <c r="M51" s="114">
        <f t="shared" si="29"/>
        <v>30557999.999999993</v>
      </c>
      <c r="N51" s="114">
        <f t="shared" si="29"/>
        <v>550039.99999999977</v>
      </c>
      <c r="O51" s="114">
        <f t="shared" si="29"/>
        <v>0</v>
      </c>
      <c r="P51" s="18"/>
    </row>
    <row r="52" spans="1:16" s="9" customFormat="1" ht="23.25" customHeight="1">
      <c r="A52" s="90">
        <v>1</v>
      </c>
      <c r="B52" s="133" t="s">
        <v>84</v>
      </c>
      <c r="C52" s="144">
        <f t="shared" si="11"/>
        <v>16000000</v>
      </c>
      <c r="D52" s="144">
        <v>16000000</v>
      </c>
      <c r="E52" s="144">
        <v>0</v>
      </c>
      <c r="F52" s="114"/>
      <c r="G52" s="114"/>
      <c r="H52" s="114"/>
      <c r="I52" s="114"/>
      <c r="J52" s="114"/>
      <c r="K52" s="114"/>
      <c r="L52" s="129">
        <f t="shared" si="8"/>
        <v>16000000</v>
      </c>
      <c r="M52" s="129">
        <f t="shared" si="9"/>
        <v>16000000</v>
      </c>
      <c r="N52" s="129">
        <f t="shared" si="10"/>
        <v>0</v>
      </c>
      <c r="O52" s="18"/>
      <c r="P52" s="18"/>
    </row>
    <row r="53" spans="1:16" s="9" customFormat="1" ht="23.25" customHeight="1">
      <c r="A53" s="90">
        <v>2</v>
      </c>
      <c r="B53" s="133" t="s">
        <v>79</v>
      </c>
      <c r="C53" s="144">
        <f t="shared" si="11"/>
        <v>61000.000000000466</v>
      </c>
      <c r="D53" s="144">
        <v>0</v>
      </c>
      <c r="E53" s="144">
        <v>61000.000000000466</v>
      </c>
      <c r="F53" s="114"/>
      <c r="G53" s="114"/>
      <c r="H53" s="114"/>
      <c r="I53" s="114"/>
      <c r="J53" s="114"/>
      <c r="K53" s="114"/>
      <c r="L53" s="129">
        <f t="shared" si="8"/>
        <v>61000.000000000466</v>
      </c>
      <c r="M53" s="129">
        <f t="shared" si="9"/>
        <v>0</v>
      </c>
      <c r="N53" s="129">
        <f t="shared" si="10"/>
        <v>61000.000000000466</v>
      </c>
      <c r="O53" s="18"/>
      <c r="P53" s="18"/>
    </row>
    <row r="54" spans="1:16" s="9" customFormat="1" ht="23.25" customHeight="1">
      <c r="A54" s="90">
        <v>3</v>
      </c>
      <c r="B54" s="133" t="s">
        <v>72</v>
      </c>
      <c r="C54" s="144">
        <f t="shared" si="11"/>
        <v>489039.99999999924</v>
      </c>
      <c r="D54" s="144">
        <v>0</v>
      </c>
      <c r="E54" s="144">
        <v>489039.99999999924</v>
      </c>
      <c r="F54" s="114"/>
      <c r="G54" s="114"/>
      <c r="H54" s="114"/>
      <c r="I54" s="114"/>
      <c r="J54" s="114"/>
      <c r="K54" s="114"/>
      <c r="L54" s="129">
        <f t="shared" si="8"/>
        <v>489039.99999999924</v>
      </c>
      <c r="M54" s="129">
        <f t="shared" si="9"/>
        <v>0</v>
      </c>
      <c r="N54" s="129">
        <f t="shared" si="10"/>
        <v>489039.99999999924</v>
      </c>
      <c r="O54" s="18"/>
      <c r="P54" s="18"/>
    </row>
    <row r="55" spans="1:16" s="9" customFormat="1" ht="23.25" customHeight="1">
      <c r="A55" s="90">
        <v>4</v>
      </c>
      <c r="B55" s="133" t="s">
        <v>74</v>
      </c>
      <c r="C55" s="144">
        <f t="shared" si="11"/>
        <v>14557999.999999993</v>
      </c>
      <c r="D55" s="144">
        <v>14557999.999999993</v>
      </c>
      <c r="E55" s="144">
        <v>0</v>
      </c>
      <c r="F55" s="114"/>
      <c r="G55" s="114"/>
      <c r="H55" s="114"/>
      <c r="I55" s="114"/>
      <c r="J55" s="114"/>
      <c r="K55" s="114"/>
      <c r="L55" s="129">
        <f t="shared" si="8"/>
        <v>14557999.999999993</v>
      </c>
      <c r="M55" s="129">
        <f t="shared" si="9"/>
        <v>14557999.999999993</v>
      </c>
      <c r="N55" s="129">
        <f t="shared" si="10"/>
        <v>0</v>
      </c>
      <c r="O55" s="18"/>
      <c r="P55" s="18"/>
    </row>
    <row r="56" spans="1:16" s="9" customFormat="1" ht="58.5" customHeight="1">
      <c r="A56" s="111" t="s">
        <v>140</v>
      </c>
      <c r="B56" s="113" t="s">
        <v>103</v>
      </c>
      <c r="C56" s="114">
        <f t="shared" ref="C56:K56" si="30">SUM(C57)</f>
        <v>153431130</v>
      </c>
      <c r="D56" s="114">
        <f t="shared" si="30"/>
        <v>129931130</v>
      </c>
      <c r="E56" s="114">
        <f t="shared" si="30"/>
        <v>23500000</v>
      </c>
      <c r="F56" s="114">
        <f t="shared" si="30"/>
        <v>126115826</v>
      </c>
      <c r="G56" s="114">
        <f t="shared" si="30"/>
        <v>102615826</v>
      </c>
      <c r="H56" s="114">
        <f t="shared" si="30"/>
        <v>23500000</v>
      </c>
      <c r="I56" s="114">
        <f t="shared" si="30"/>
        <v>0</v>
      </c>
      <c r="J56" s="114">
        <f t="shared" si="30"/>
        <v>0</v>
      </c>
      <c r="K56" s="114">
        <f t="shared" si="30"/>
        <v>0</v>
      </c>
      <c r="L56" s="129">
        <f t="shared" si="8"/>
        <v>27315304</v>
      </c>
      <c r="M56" s="129">
        <f t="shared" si="9"/>
        <v>27315304</v>
      </c>
      <c r="N56" s="129">
        <f t="shared" si="10"/>
        <v>0</v>
      </c>
      <c r="O56" s="18"/>
      <c r="P56" s="18"/>
    </row>
    <row r="57" spans="1:16" s="9" customFormat="1" ht="50.45" customHeight="1">
      <c r="A57" s="93">
        <v>1</v>
      </c>
      <c r="B57" s="94" t="s">
        <v>104</v>
      </c>
      <c r="C57" s="95">
        <f>SUM(C58:C60)</f>
        <v>153431130</v>
      </c>
      <c r="D57" s="95">
        <f t="shared" ref="D57:E57" si="31">SUM(D58:D60)</f>
        <v>129931130</v>
      </c>
      <c r="E57" s="95">
        <f t="shared" si="31"/>
        <v>23500000</v>
      </c>
      <c r="F57" s="95">
        <f t="shared" ref="F57:K57" si="32">SUM(F58:F60)</f>
        <v>126115826</v>
      </c>
      <c r="G57" s="95">
        <f t="shared" si="32"/>
        <v>102615826</v>
      </c>
      <c r="H57" s="95">
        <f t="shared" si="32"/>
        <v>23500000</v>
      </c>
      <c r="I57" s="95">
        <f t="shared" si="32"/>
        <v>0</v>
      </c>
      <c r="J57" s="95">
        <f t="shared" si="32"/>
        <v>0</v>
      </c>
      <c r="K57" s="95">
        <f t="shared" si="32"/>
        <v>0</v>
      </c>
      <c r="L57" s="129">
        <f t="shared" si="8"/>
        <v>27315304</v>
      </c>
      <c r="M57" s="129">
        <f t="shared" si="9"/>
        <v>27315304</v>
      </c>
      <c r="N57" s="129">
        <f t="shared" si="10"/>
        <v>0</v>
      </c>
      <c r="O57" s="18"/>
      <c r="P57" s="18"/>
    </row>
    <row r="58" spans="1:16" s="9" customFormat="1" ht="23.25" customHeight="1">
      <c r="A58" s="90" t="s">
        <v>55</v>
      </c>
      <c r="B58" s="147" t="s">
        <v>175</v>
      </c>
      <c r="C58" s="144">
        <f t="shared" si="11"/>
        <v>122935826</v>
      </c>
      <c r="D58" s="144">
        <v>99435826</v>
      </c>
      <c r="E58" s="144">
        <v>23500000</v>
      </c>
      <c r="F58" s="129">
        <f t="shared" ref="F58:F59" si="33">SUM(G58:H58)</f>
        <v>122935826</v>
      </c>
      <c r="G58" s="129">
        <f>+D58</f>
        <v>99435826</v>
      </c>
      <c r="H58" s="129">
        <f>+E58</f>
        <v>23500000</v>
      </c>
      <c r="I58" s="129">
        <f t="shared" ref="I58:I59" si="34">SUM(J58:K58)</f>
        <v>0</v>
      </c>
      <c r="J58" s="114"/>
      <c r="K58" s="114"/>
      <c r="L58" s="129">
        <f t="shared" si="8"/>
        <v>0</v>
      </c>
      <c r="M58" s="129">
        <f t="shared" si="9"/>
        <v>0</v>
      </c>
      <c r="N58" s="129">
        <f t="shared" si="10"/>
        <v>0</v>
      </c>
      <c r="O58" s="18"/>
      <c r="P58" s="18"/>
    </row>
    <row r="59" spans="1:16" s="9" customFormat="1" ht="23.25" customHeight="1">
      <c r="A59" s="90" t="s">
        <v>55</v>
      </c>
      <c r="B59" s="133" t="s">
        <v>65</v>
      </c>
      <c r="C59" s="144">
        <f t="shared" si="11"/>
        <v>27315304</v>
      </c>
      <c r="D59" s="144">
        <v>27315304</v>
      </c>
      <c r="E59" s="144">
        <v>0</v>
      </c>
      <c r="F59" s="129">
        <f t="shared" si="33"/>
        <v>0</v>
      </c>
      <c r="G59" s="114"/>
      <c r="H59" s="114"/>
      <c r="I59" s="129">
        <f t="shared" si="34"/>
        <v>0</v>
      </c>
      <c r="J59" s="114"/>
      <c r="K59" s="114"/>
      <c r="L59" s="129">
        <f t="shared" si="8"/>
        <v>27315304</v>
      </c>
      <c r="M59" s="129">
        <f t="shared" si="9"/>
        <v>27315304</v>
      </c>
      <c r="N59" s="129">
        <f t="shared" si="10"/>
        <v>0</v>
      </c>
      <c r="O59" s="18"/>
      <c r="P59" s="18"/>
    </row>
    <row r="60" spans="1:16" s="9" customFormat="1" ht="23.25" customHeight="1">
      <c r="A60" s="90" t="s">
        <v>55</v>
      </c>
      <c r="B60" s="133" t="s">
        <v>80</v>
      </c>
      <c r="C60" s="144">
        <f t="shared" si="11"/>
        <v>3180000</v>
      </c>
      <c r="D60" s="144">
        <v>3180000</v>
      </c>
      <c r="E60" s="144">
        <v>0</v>
      </c>
      <c r="F60" s="129">
        <f>SUM(G60:H60)</f>
        <v>3180000</v>
      </c>
      <c r="G60" s="129">
        <f>+D60</f>
        <v>3180000</v>
      </c>
      <c r="H60" s="114"/>
      <c r="I60" s="129">
        <f>SUM(J60:K60)</f>
        <v>0</v>
      </c>
      <c r="J60" s="114"/>
      <c r="K60" s="114"/>
      <c r="L60" s="129">
        <f t="shared" si="8"/>
        <v>0</v>
      </c>
      <c r="M60" s="129">
        <f t="shared" si="9"/>
        <v>0</v>
      </c>
      <c r="N60" s="129">
        <f t="shared" si="10"/>
        <v>0</v>
      </c>
      <c r="O60" s="18"/>
      <c r="P60" s="18"/>
    </row>
    <row r="61" spans="1:16" s="9" customFormat="1" ht="65.45" customHeight="1">
      <c r="A61" s="111" t="s">
        <v>100</v>
      </c>
      <c r="B61" s="113" t="s">
        <v>106</v>
      </c>
      <c r="C61" s="114">
        <f>+C62+C63+C65</f>
        <v>36818000</v>
      </c>
      <c r="D61" s="114">
        <f t="shared" ref="D61:N61" si="35">+D62+D63+D65</f>
        <v>34258000</v>
      </c>
      <c r="E61" s="114">
        <f t="shared" si="35"/>
        <v>2560000</v>
      </c>
      <c r="F61" s="114">
        <f t="shared" si="35"/>
        <v>8965000</v>
      </c>
      <c r="G61" s="114">
        <f t="shared" si="35"/>
        <v>8165000</v>
      </c>
      <c r="H61" s="114">
        <f t="shared" si="35"/>
        <v>800000</v>
      </c>
      <c r="I61" s="114">
        <f t="shared" si="35"/>
        <v>0</v>
      </c>
      <c r="J61" s="114">
        <f t="shared" si="35"/>
        <v>0</v>
      </c>
      <c r="K61" s="114">
        <f t="shared" si="35"/>
        <v>0</v>
      </c>
      <c r="L61" s="114">
        <f t="shared" si="35"/>
        <v>27853000</v>
      </c>
      <c r="M61" s="114">
        <f t="shared" si="35"/>
        <v>26093000</v>
      </c>
      <c r="N61" s="114">
        <f t="shared" si="35"/>
        <v>1760000</v>
      </c>
      <c r="O61" s="18"/>
      <c r="P61" s="18"/>
    </row>
    <row r="62" spans="1:16" s="9" customFormat="1" ht="144.75" hidden="1" customHeight="1">
      <c r="A62" s="93"/>
      <c r="B62" s="94" t="s">
        <v>107</v>
      </c>
      <c r="C62" s="95"/>
      <c r="D62" s="95"/>
      <c r="E62" s="95"/>
      <c r="F62" s="114"/>
      <c r="G62" s="114"/>
      <c r="H62" s="114"/>
      <c r="I62" s="114"/>
      <c r="J62" s="114"/>
      <c r="K62" s="114"/>
      <c r="L62" s="129">
        <f t="shared" si="8"/>
        <v>0</v>
      </c>
      <c r="M62" s="129">
        <f t="shared" si="9"/>
        <v>0</v>
      </c>
      <c r="N62" s="129">
        <f t="shared" si="10"/>
        <v>0</v>
      </c>
      <c r="O62" s="18"/>
      <c r="P62" s="18"/>
    </row>
    <row r="63" spans="1:16" s="9" customFormat="1" ht="92.25" hidden="1" customHeight="1">
      <c r="A63" s="93"/>
      <c r="B63" s="94" t="s">
        <v>108</v>
      </c>
      <c r="C63" s="95">
        <f t="shared" ref="C63:E63" si="36">+C64</f>
        <v>0</v>
      </c>
      <c r="D63" s="95">
        <f t="shared" si="36"/>
        <v>0</v>
      </c>
      <c r="E63" s="95">
        <f t="shared" si="36"/>
        <v>0</v>
      </c>
      <c r="F63" s="114"/>
      <c r="G63" s="114"/>
      <c r="H63" s="114"/>
      <c r="I63" s="114"/>
      <c r="J63" s="114"/>
      <c r="K63" s="114"/>
      <c r="L63" s="129">
        <f t="shared" si="8"/>
        <v>0</v>
      </c>
      <c r="M63" s="129">
        <f t="shared" si="9"/>
        <v>0</v>
      </c>
      <c r="N63" s="129">
        <f t="shared" si="10"/>
        <v>0</v>
      </c>
      <c r="O63" s="18"/>
      <c r="P63" s="18"/>
    </row>
    <row r="64" spans="1:16" s="9" customFormat="1" ht="23.25" hidden="1" customHeight="1">
      <c r="A64" s="90">
        <v>8</v>
      </c>
      <c r="B64" s="147" t="s">
        <v>99</v>
      </c>
      <c r="C64" s="144">
        <f t="shared" ref="C64:C72" si="37">SUM(D64:E64)</f>
        <v>0</v>
      </c>
      <c r="D64" s="144">
        <v>0</v>
      </c>
      <c r="E64" s="144">
        <v>0</v>
      </c>
      <c r="F64" s="114"/>
      <c r="G64" s="114"/>
      <c r="H64" s="114"/>
      <c r="I64" s="114"/>
      <c r="J64" s="114"/>
      <c r="K64" s="114"/>
      <c r="L64" s="129">
        <f t="shared" si="8"/>
        <v>0</v>
      </c>
      <c r="M64" s="129">
        <f t="shared" si="9"/>
        <v>0</v>
      </c>
      <c r="N64" s="129">
        <f t="shared" si="10"/>
        <v>0</v>
      </c>
      <c r="O64" s="18"/>
      <c r="P64" s="18"/>
    </row>
    <row r="65" spans="1:16" s="9" customFormat="1" ht="35.25" customHeight="1">
      <c r="A65" s="93">
        <v>1</v>
      </c>
      <c r="B65" s="94" t="s">
        <v>59</v>
      </c>
      <c r="C65" s="95">
        <f t="shared" ref="C65:N65" si="38">SUM(C66:C72)</f>
        <v>36818000</v>
      </c>
      <c r="D65" s="95">
        <f t="shared" si="38"/>
        <v>34258000</v>
      </c>
      <c r="E65" s="95">
        <f t="shared" si="38"/>
        <v>2560000</v>
      </c>
      <c r="F65" s="95">
        <f t="shared" si="38"/>
        <v>8965000</v>
      </c>
      <c r="G65" s="95">
        <f t="shared" si="38"/>
        <v>8165000</v>
      </c>
      <c r="H65" s="95">
        <f t="shared" si="38"/>
        <v>800000</v>
      </c>
      <c r="I65" s="95">
        <f t="shared" si="38"/>
        <v>0</v>
      </c>
      <c r="J65" s="95">
        <f t="shared" si="38"/>
        <v>0</v>
      </c>
      <c r="K65" s="95">
        <f t="shared" si="38"/>
        <v>0</v>
      </c>
      <c r="L65" s="95">
        <f t="shared" si="38"/>
        <v>27853000</v>
      </c>
      <c r="M65" s="95">
        <f t="shared" si="38"/>
        <v>26093000</v>
      </c>
      <c r="N65" s="95">
        <f t="shared" si="38"/>
        <v>1760000</v>
      </c>
      <c r="O65" s="18"/>
      <c r="P65" s="18"/>
    </row>
    <row r="66" spans="1:16" s="9" customFormat="1" ht="23.25" customHeight="1">
      <c r="A66" s="90" t="s">
        <v>55</v>
      </c>
      <c r="B66" s="133" t="s">
        <v>63</v>
      </c>
      <c r="C66" s="144">
        <f t="shared" si="37"/>
        <v>5000000</v>
      </c>
      <c r="D66" s="144">
        <v>4700000</v>
      </c>
      <c r="E66" s="144">
        <v>300000</v>
      </c>
      <c r="F66" s="129">
        <f>SUM(G66:H66)</f>
        <v>5000000</v>
      </c>
      <c r="G66" s="129">
        <f>+D66</f>
        <v>4700000</v>
      </c>
      <c r="H66" s="129">
        <f>+E66</f>
        <v>300000</v>
      </c>
      <c r="I66" s="114"/>
      <c r="J66" s="114"/>
      <c r="K66" s="114"/>
      <c r="L66" s="129">
        <f t="shared" si="8"/>
        <v>0</v>
      </c>
      <c r="M66" s="129">
        <f t="shared" si="9"/>
        <v>0</v>
      </c>
      <c r="N66" s="129">
        <f t="shared" si="10"/>
        <v>0</v>
      </c>
      <c r="O66" s="18"/>
      <c r="P66" s="18"/>
    </row>
    <row r="67" spans="1:16" s="9" customFormat="1" ht="23.25" customHeight="1">
      <c r="A67" s="90" t="s">
        <v>55</v>
      </c>
      <c r="B67" s="133" t="s">
        <v>84</v>
      </c>
      <c r="C67" s="144">
        <f t="shared" si="37"/>
        <v>2500000</v>
      </c>
      <c r="D67" s="144">
        <v>2370000</v>
      </c>
      <c r="E67" s="144">
        <v>130000</v>
      </c>
      <c r="F67" s="129">
        <f t="shared" ref="F67:F72" si="39">SUM(G67:H67)</f>
        <v>0</v>
      </c>
      <c r="G67" s="114"/>
      <c r="H67" s="114"/>
      <c r="I67" s="114"/>
      <c r="J67" s="114"/>
      <c r="K67" s="114"/>
      <c r="L67" s="129">
        <f t="shared" si="8"/>
        <v>2500000</v>
      </c>
      <c r="M67" s="129">
        <f t="shared" si="9"/>
        <v>2370000</v>
      </c>
      <c r="N67" s="129">
        <f t="shared" si="10"/>
        <v>130000</v>
      </c>
      <c r="O67" s="18"/>
      <c r="P67" s="18"/>
    </row>
    <row r="68" spans="1:16" s="9" customFormat="1" ht="23.25" customHeight="1">
      <c r="A68" s="90" t="s">
        <v>55</v>
      </c>
      <c r="B68" s="133" t="s">
        <v>79</v>
      </c>
      <c r="C68" s="144">
        <f t="shared" si="37"/>
        <v>1303000</v>
      </c>
      <c r="D68" s="144">
        <v>903000</v>
      </c>
      <c r="E68" s="144">
        <v>400000</v>
      </c>
      <c r="F68" s="129">
        <f t="shared" si="39"/>
        <v>0</v>
      </c>
      <c r="G68" s="114"/>
      <c r="H68" s="114"/>
      <c r="I68" s="114"/>
      <c r="J68" s="114"/>
      <c r="K68" s="114"/>
      <c r="L68" s="129">
        <f t="shared" si="8"/>
        <v>1303000</v>
      </c>
      <c r="M68" s="129">
        <f t="shared" si="9"/>
        <v>903000</v>
      </c>
      <c r="N68" s="129">
        <f t="shared" si="10"/>
        <v>400000</v>
      </c>
      <c r="O68" s="18"/>
      <c r="P68" s="18"/>
    </row>
    <row r="69" spans="1:16" s="9" customFormat="1" ht="23.25" customHeight="1">
      <c r="A69" s="90" t="s">
        <v>55</v>
      </c>
      <c r="B69" s="133" t="s">
        <v>68</v>
      </c>
      <c r="C69" s="144">
        <f t="shared" si="37"/>
        <v>11500000</v>
      </c>
      <c r="D69" s="144">
        <v>10900000</v>
      </c>
      <c r="E69" s="144">
        <v>600000</v>
      </c>
      <c r="F69" s="129">
        <f t="shared" si="39"/>
        <v>0</v>
      </c>
      <c r="G69" s="114"/>
      <c r="H69" s="114"/>
      <c r="I69" s="114"/>
      <c r="J69" s="114"/>
      <c r="K69" s="114"/>
      <c r="L69" s="129">
        <f t="shared" si="8"/>
        <v>11500000</v>
      </c>
      <c r="M69" s="129">
        <f t="shared" si="9"/>
        <v>10900000</v>
      </c>
      <c r="N69" s="129">
        <f t="shared" si="10"/>
        <v>600000</v>
      </c>
      <c r="O69" s="18"/>
      <c r="P69" s="18"/>
    </row>
    <row r="70" spans="1:16" s="9" customFormat="1" ht="23.25" customHeight="1">
      <c r="A70" s="90" t="s">
        <v>55</v>
      </c>
      <c r="B70" s="133" t="s">
        <v>74</v>
      </c>
      <c r="C70" s="144">
        <f t="shared" si="37"/>
        <v>50000</v>
      </c>
      <c r="D70" s="144">
        <v>50000</v>
      </c>
      <c r="E70" s="144">
        <v>0</v>
      </c>
      <c r="F70" s="129">
        <f t="shared" si="39"/>
        <v>0</v>
      </c>
      <c r="G70" s="114"/>
      <c r="H70" s="114"/>
      <c r="I70" s="114"/>
      <c r="J70" s="114"/>
      <c r="K70" s="114"/>
      <c r="L70" s="129">
        <f t="shared" si="8"/>
        <v>50000</v>
      </c>
      <c r="M70" s="129">
        <f t="shared" si="9"/>
        <v>50000</v>
      </c>
      <c r="N70" s="129">
        <f t="shared" si="10"/>
        <v>0</v>
      </c>
      <c r="O70" s="18"/>
      <c r="P70" s="18"/>
    </row>
    <row r="71" spans="1:16" s="9" customFormat="1" ht="23.25" customHeight="1">
      <c r="A71" s="90" t="s">
        <v>55</v>
      </c>
      <c r="B71" s="133" t="s">
        <v>189</v>
      </c>
      <c r="C71" s="144">
        <f t="shared" si="37"/>
        <v>2500000</v>
      </c>
      <c r="D71" s="144">
        <v>2370000</v>
      </c>
      <c r="E71" s="144">
        <v>130000</v>
      </c>
      <c r="F71" s="129">
        <f t="shared" si="39"/>
        <v>0</v>
      </c>
      <c r="G71" s="114"/>
      <c r="H71" s="114"/>
      <c r="I71" s="114"/>
      <c r="J71" s="114"/>
      <c r="K71" s="114"/>
      <c r="L71" s="129">
        <f t="shared" si="8"/>
        <v>2500000</v>
      </c>
      <c r="M71" s="129">
        <f t="shared" si="9"/>
        <v>2370000</v>
      </c>
      <c r="N71" s="129">
        <f t="shared" si="10"/>
        <v>130000</v>
      </c>
      <c r="O71" s="18"/>
      <c r="P71" s="18"/>
    </row>
    <row r="72" spans="1:16" s="9" customFormat="1" ht="21" customHeight="1">
      <c r="A72" s="90" t="s">
        <v>55</v>
      </c>
      <c r="B72" s="138" t="s">
        <v>82</v>
      </c>
      <c r="C72" s="144">
        <f t="shared" si="37"/>
        <v>13965000</v>
      </c>
      <c r="D72" s="144">
        <f>+'PL1-Dư DTTS'!D69</f>
        <v>12965000</v>
      </c>
      <c r="E72" s="144">
        <f>+'PL1-Dư DTTS'!E69</f>
        <v>1000000</v>
      </c>
      <c r="F72" s="129">
        <f t="shared" si="39"/>
        <v>3965000</v>
      </c>
      <c r="G72" s="129">
        <v>3465000</v>
      </c>
      <c r="H72" s="129">
        <v>500000</v>
      </c>
      <c r="I72" s="114"/>
      <c r="J72" s="114"/>
      <c r="K72" s="114"/>
      <c r="L72" s="129">
        <f t="shared" si="8"/>
        <v>10000000</v>
      </c>
      <c r="M72" s="129">
        <f t="shared" si="9"/>
        <v>9500000</v>
      </c>
      <c r="N72" s="129">
        <f t="shared" si="10"/>
        <v>500000</v>
      </c>
      <c r="O72" s="18"/>
      <c r="P72" s="18"/>
    </row>
    <row r="73" spans="1:16" s="9" customFormat="1" ht="40.5" customHeight="1">
      <c r="A73" s="111" t="s">
        <v>120</v>
      </c>
      <c r="B73" s="16" t="s">
        <v>43</v>
      </c>
      <c r="C73" s="17">
        <f t="shared" ref="C73:K73" si="40">+C74+C84+C121+C135+C146+C148+C166+C174</f>
        <v>17674591960</v>
      </c>
      <c r="D73" s="17">
        <f t="shared" si="40"/>
        <v>16924073292</v>
      </c>
      <c r="E73" s="17">
        <f t="shared" si="40"/>
        <v>750518668</v>
      </c>
      <c r="F73" s="17">
        <f t="shared" si="40"/>
        <v>3743532968</v>
      </c>
      <c r="G73" s="17">
        <f t="shared" si="40"/>
        <v>3626735168</v>
      </c>
      <c r="H73" s="17">
        <f t="shared" si="40"/>
        <v>116797800</v>
      </c>
      <c r="I73" s="17">
        <f t="shared" si="40"/>
        <v>230273511.00000003</v>
      </c>
      <c r="J73" s="17">
        <f t="shared" si="40"/>
        <v>230256911.00000003</v>
      </c>
      <c r="K73" s="17">
        <f t="shared" si="40"/>
        <v>16600</v>
      </c>
      <c r="L73" s="17">
        <f t="shared" ref="L73:O73" si="41">+L74+L84+L121+L135+L146+L148+L166+L174</f>
        <v>14161332503</v>
      </c>
      <c r="M73" s="17">
        <f t="shared" si="41"/>
        <v>13527595035</v>
      </c>
      <c r="N73" s="17">
        <f t="shared" si="41"/>
        <v>633737468</v>
      </c>
      <c r="O73" s="17">
        <f t="shared" si="41"/>
        <v>0</v>
      </c>
      <c r="P73" s="18"/>
    </row>
    <row r="74" spans="1:16" s="9" customFormat="1" ht="40.5" customHeight="1">
      <c r="A74" s="111" t="s">
        <v>30</v>
      </c>
      <c r="B74" s="113" t="s">
        <v>53</v>
      </c>
      <c r="C74" s="112">
        <f>C75</f>
        <v>137345400</v>
      </c>
      <c r="D74" s="112">
        <f t="shared" ref="D74:O74" si="42">D75</f>
        <v>137345400</v>
      </c>
      <c r="E74" s="112">
        <f t="shared" si="42"/>
        <v>0</v>
      </c>
      <c r="F74" s="112">
        <f t="shared" si="42"/>
        <v>38282800</v>
      </c>
      <c r="G74" s="112">
        <f t="shared" si="42"/>
        <v>38282800</v>
      </c>
      <c r="H74" s="112">
        <f t="shared" si="42"/>
        <v>0</v>
      </c>
      <c r="I74" s="112">
        <f t="shared" si="42"/>
        <v>21800000</v>
      </c>
      <c r="J74" s="112">
        <f t="shared" si="42"/>
        <v>21800000</v>
      </c>
      <c r="K74" s="112">
        <f t="shared" si="42"/>
        <v>0</v>
      </c>
      <c r="L74" s="112">
        <f t="shared" si="42"/>
        <v>120862600</v>
      </c>
      <c r="M74" s="112">
        <f t="shared" si="42"/>
        <v>120862600</v>
      </c>
      <c r="N74" s="112">
        <f t="shared" si="42"/>
        <v>0</v>
      </c>
      <c r="O74" s="112">
        <f t="shared" si="42"/>
        <v>0</v>
      </c>
      <c r="P74" s="18"/>
    </row>
    <row r="75" spans="1:16" s="9" customFormat="1" ht="25.5" customHeight="1">
      <c r="A75" s="93">
        <v>1</v>
      </c>
      <c r="B75" s="94" t="s">
        <v>70</v>
      </c>
      <c r="C75" s="95">
        <f t="shared" ref="C75:H75" si="43">SUM(C76:C83)</f>
        <v>137345400</v>
      </c>
      <c r="D75" s="95">
        <f t="shared" si="43"/>
        <v>137345400</v>
      </c>
      <c r="E75" s="95">
        <f t="shared" si="43"/>
        <v>0</v>
      </c>
      <c r="F75" s="95">
        <f t="shared" si="43"/>
        <v>38282800</v>
      </c>
      <c r="G75" s="95">
        <f t="shared" si="43"/>
        <v>38282800</v>
      </c>
      <c r="H75" s="95">
        <f t="shared" si="43"/>
        <v>0</v>
      </c>
      <c r="I75" s="95">
        <f>SUM(I76:I83)</f>
        <v>21800000</v>
      </c>
      <c r="J75" s="95">
        <f t="shared" ref="J75:O75" si="44">SUM(J76:J83)</f>
        <v>21800000</v>
      </c>
      <c r="K75" s="95">
        <f t="shared" si="44"/>
        <v>0</v>
      </c>
      <c r="L75" s="95">
        <f t="shared" si="44"/>
        <v>120862600</v>
      </c>
      <c r="M75" s="95">
        <f t="shared" si="44"/>
        <v>120862600</v>
      </c>
      <c r="N75" s="95">
        <f t="shared" si="44"/>
        <v>0</v>
      </c>
      <c r="O75" s="95">
        <f t="shared" si="44"/>
        <v>0</v>
      </c>
      <c r="P75" s="18"/>
    </row>
    <row r="76" spans="1:16" s="9" customFormat="1" ht="23.25" customHeight="1">
      <c r="A76" s="97" t="s">
        <v>55</v>
      </c>
      <c r="B76" s="133" t="s">
        <v>62</v>
      </c>
      <c r="C76" s="144">
        <f>SUM(D76:E76)</f>
        <v>385000</v>
      </c>
      <c r="D76" s="144">
        <v>385000</v>
      </c>
      <c r="E76" s="144"/>
      <c r="F76" s="129">
        <f t="shared" ref="F76:F77" si="45">SUM(G76:H76)</f>
        <v>0</v>
      </c>
      <c r="G76" s="114"/>
      <c r="H76" s="114"/>
      <c r="I76" s="114"/>
      <c r="J76" s="114"/>
      <c r="K76" s="114"/>
      <c r="L76" s="129">
        <f t="shared" si="8"/>
        <v>385000</v>
      </c>
      <c r="M76" s="129">
        <f t="shared" si="9"/>
        <v>385000</v>
      </c>
      <c r="N76" s="129">
        <f t="shared" si="10"/>
        <v>0</v>
      </c>
      <c r="O76" s="18"/>
      <c r="P76" s="18"/>
    </row>
    <row r="77" spans="1:16" s="9" customFormat="1" ht="23.25" customHeight="1">
      <c r="A77" s="97" t="s">
        <v>55</v>
      </c>
      <c r="B77" s="133" t="s">
        <v>65</v>
      </c>
      <c r="C77" s="144">
        <f t="shared" ref="C77:C82" si="46">SUM(D77:E77)</f>
        <v>95000</v>
      </c>
      <c r="D77" s="134">
        <v>95000</v>
      </c>
      <c r="E77" s="134"/>
      <c r="F77" s="129">
        <f t="shared" si="45"/>
        <v>0</v>
      </c>
      <c r="G77" s="114"/>
      <c r="H77" s="114"/>
      <c r="I77" s="114"/>
      <c r="J77" s="114"/>
      <c r="K77" s="114"/>
      <c r="L77" s="129">
        <f t="shared" ref="L77:L141" si="47">SUM(M77:N77)</f>
        <v>95000</v>
      </c>
      <c r="M77" s="129">
        <f t="shared" ref="M77:M141" si="48">+D77-G77+J77</f>
        <v>95000</v>
      </c>
      <c r="N77" s="129">
        <f t="shared" ref="N77:N141" si="49">+E77-H77+K77</f>
        <v>0</v>
      </c>
      <c r="O77" s="18"/>
      <c r="P77" s="18"/>
    </row>
    <row r="78" spans="1:16" s="9" customFormat="1" ht="23.25" customHeight="1">
      <c r="A78" s="97" t="s">
        <v>55</v>
      </c>
      <c r="B78" s="133" t="s">
        <v>66</v>
      </c>
      <c r="C78" s="144">
        <f t="shared" si="46"/>
        <v>62168000</v>
      </c>
      <c r="D78" s="129">
        <v>62168000</v>
      </c>
      <c r="E78" s="134"/>
      <c r="F78" s="129">
        <f>SUM(G78:H78)</f>
        <v>38168000</v>
      </c>
      <c r="G78" s="129">
        <f>+'PL1-Dư DTTS'!F75</f>
        <v>38168000</v>
      </c>
      <c r="H78" s="114"/>
      <c r="I78" s="114"/>
      <c r="J78" s="114"/>
      <c r="K78" s="114"/>
      <c r="L78" s="129">
        <f t="shared" si="47"/>
        <v>24000000</v>
      </c>
      <c r="M78" s="129">
        <f t="shared" si="48"/>
        <v>24000000</v>
      </c>
      <c r="N78" s="129">
        <f t="shared" si="49"/>
        <v>0</v>
      </c>
      <c r="O78" s="18"/>
      <c r="P78" s="18"/>
    </row>
    <row r="79" spans="1:16" s="9" customFormat="1" ht="23.25" customHeight="1">
      <c r="A79" s="97" t="s">
        <v>55</v>
      </c>
      <c r="B79" s="133" t="s">
        <v>72</v>
      </c>
      <c r="C79" s="144">
        <f t="shared" si="46"/>
        <v>64022600</v>
      </c>
      <c r="D79" s="129">
        <v>64022600</v>
      </c>
      <c r="E79" s="134"/>
      <c r="F79" s="129">
        <f t="shared" ref="F79:F82" si="50">SUM(G79:H79)</f>
        <v>0</v>
      </c>
      <c r="G79" s="114"/>
      <c r="H79" s="114"/>
      <c r="I79" s="114"/>
      <c r="J79" s="114"/>
      <c r="K79" s="114"/>
      <c r="L79" s="129">
        <f t="shared" si="47"/>
        <v>64022600</v>
      </c>
      <c r="M79" s="129">
        <f t="shared" si="48"/>
        <v>64022600</v>
      </c>
      <c r="N79" s="129">
        <f t="shared" si="49"/>
        <v>0</v>
      </c>
      <c r="O79" s="18"/>
      <c r="P79" s="18"/>
    </row>
    <row r="80" spans="1:16" s="9" customFormat="1" ht="23.25" customHeight="1">
      <c r="A80" s="97" t="s">
        <v>55</v>
      </c>
      <c r="B80" s="133" t="s">
        <v>68</v>
      </c>
      <c r="C80" s="144">
        <f t="shared" si="46"/>
        <v>760000</v>
      </c>
      <c r="D80" s="129">
        <v>760000</v>
      </c>
      <c r="E80" s="134"/>
      <c r="F80" s="129">
        <f t="shared" si="50"/>
        <v>0</v>
      </c>
      <c r="G80" s="114"/>
      <c r="H80" s="114"/>
      <c r="I80" s="114"/>
      <c r="J80" s="114"/>
      <c r="K80" s="114"/>
      <c r="L80" s="129">
        <f t="shared" si="47"/>
        <v>760000</v>
      </c>
      <c r="M80" s="129">
        <f t="shared" si="48"/>
        <v>760000</v>
      </c>
      <c r="N80" s="129">
        <f t="shared" si="49"/>
        <v>0</v>
      </c>
      <c r="O80" s="18"/>
      <c r="P80" s="18"/>
    </row>
    <row r="81" spans="1:16" s="9" customFormat="1" ht="23.25" customHeight="1">
      <c r="A81" s="97" t="s">
        <v>55</v>
      </c>
      <c r="B81" s="133" t="s">
        <v>73</v>
      </c>
      <c r="C81" s="144">
        <f t="shared" si="46"/>
        <v>9800000</v>
      </c>
      <c r="D81" s="129">
        <v>9800000</v>
      </c>
      <c r="E81" s="134"/>
      <c r="F81" s="129">
        <f t="shared" si="50"/>
        <v>0</v>
      </c>
      <c r="G81" s="114"/>
      <c r="H81" s="114"/>
      <c r="I81" s="114"/>
      <c r="J81" s="114"/>
      <c r="K81" s="114"/>
      <c r="L81" s="129">
        <f t="shared" si="47"/>
        <v>9800000</v>
      </c>
      <c r="M81" s="129">
        <f t="shared" si="48"/>
        <v>9800000</v>
      </c>
      <c r="N81" s="129">
        <f t="shared" si="49"/>
        <v>0</v>
      </c>
      <c r="O81" s="18"/>
      <c r="P81" s="18"/>
    </row>
    <row r="82" spans="1:16" s="9" customFormat="1" ht="23.25" customHeight="1">
      <c r="A82" s="97" t="s">
        <v>55</v>
      </c>
      <c r="B82" s="133" t="s">
        <v>64</v>
      </c>
      <c r="C82" s="144">
        <f t="shared" si="46"/>
        <v>114800</v>
      </c>
      <c r="D82" s="129">
        <v>114800</v>
      </c>
      <c r="E82" s="134"/>
      <c r="F82" s="129">
        <f t="shared" si="50"/>
        <v>114800</v>
      </c>
      <c r="G82" s="129">
        <f>+D82</f>
        <v>114800</v>
      </c>
      <c r="H82" s="114"/>
      <c r="I82" s="114"/>
      <c r="J82" s="114"/>
      <c r="K82" s="114"/>
      <c r="L82" s="129">
        <f t="shared" si="47"/>
        <v>0</v>
      </c>
      <c r="M82" s="129">
        <f t="shared" si="48"/>
        <v>0</v>
      </c>
      <c r="N82" s="129">
        <f t="shared" si="49"/>
        <v>0</v>
      </c>
      <c r="O82" s="18"/>
      <c r="P82" s="18"/>
    </row>
    <row r="83" spans="1:16" s="9" customFormat="1" ht="23.25" customHeight="1">
      <c r="A83" s="97" t="s">
        <v>55</v>
      </c>
      <c r="B83" s="135" t="s">
        <v>67</v>
      </c>
      <c r="C83" s="144">
        <f t="shared" ref="C83" si="51">SUM(D83:E83)</f>
        <v>0</v>
      </c>
      <c r="D83" s="129"/>
      <c r="E83" s="134"/>
      <c r="F83" s="129">
        <f t="shared" ref="F83" si="52">SUM(G83:H83)</f>
        <v>0</v>
      </c>
      <c r="G83" s="129"/>
      <c r="H83" s="114"/>
      <c r="I83" s="129">
        <f>SUM(J83:K83)</f>
        <v>21800000</v>
      </c>
      <c r="J83" s="129">
        <v>21800000</v>
      </c>
      <c r="K83" s="114"/>
      <c r="L83" s="129">
        <f t="shared" ref="L83" si="53">SUM(M83:N83)</f>
        <v>21800000</v>
      </c>
      <c r="M83" s="129">
        <f t="shared" ref="M83" si="54">+D83-G83+J83</f>
        <v>21800000</v>
      </c>
      <c r="N83" s="129">
        <f t="shared" ref="N83" si="55">+E83-H83+K83</f>
        <v>0</v>
      </c>
      <c r="O83" s="18"/>
      <c r="P83" s="18"/>
    </row>
    <row r="84" spans="1:16" s="9" customFormat="1" ht="68.25" customHeight="1">
      <c r="A84" s="111" t="s">
        <v>75</v>
      </c>
      <c r="B84" s="113" t="s">
        <v>49</v>
      </c>
      <c r="C84" s="114">
        <f>+C85+C102</f>
        <v>13496447744</v>
      </c>
      <c r="D84" s="114">
        <f t="shared" ref="D84:K84" si="56">+D85+D102</f>
        <v>12915693535</v>
      </c>
      <c r="E84" s="114">
        <f t="shared" si="56"/>
        <v>580754209</v>
      </c>
      <c r="F84" s="114">
        <f t="shared" si="56"/>
        <v>1432189419</v>
      </c>
      <c r="G84" s="114">
        <f t="shared" si="56"/>
        <v>1327939419</v>
      </c>
      <c r="H84" s="114">
        <f t="shared" si="56"/>
        <v>104250000</v>
      </c>
      <c r="I84" s="114">
        <f t="shared" si="56"/>
        <v>186382255.00000003</v>
      </c>
      <c r="J84" s="114">
        <f t="shared" si="56"/>
        <v>186365655.00000003</v>
      </c>
      <c r="K84" s="114">
        <f t="shared" si="56"/>
        <v>16600</v>
      </c>
      <c r="L84" s="129">
        <f t="shared" si="47"/>
        <v>12250640580</v>
      </c>
      <c r="M84" s="129">
        <f t="shared" si="48"/>
        <v>11774119771</v>
      </c>
      <c r="N84" s="129">
        <f t="shared" si="49"/>
        <v>476520809</v>
      </c>
      <c r="O84" s="18"/>
      <c r="P84" s="18"/>
    </row>
    <row r="85" spans="1:16" s="9" customFormat="1" ht="53.25" customHeight="1">
      <c r="A85" s="93">
        <v>1</v>
      </c>
      <c r="B85" s="94" t="s">
        <v>76</v>
      </c>
      <c r="C85" s="95">
        <f>SUM(C86:C101)</f>
        <v>8342729624</v>
      </c>
      <c r="D85" s="95">
        <f t="shared" ref="D85:K85" si="57">SUM(D86:D101)</f>
        <v>8342729624</v>
      </c>
      <c r="E85" s="95">
        <f t="shared" si="57"/>
        <v>0</v>
      </c>
      <c r="F85" s="95">
        <f t="shared" si="57"/>
        <v>100695113</v>
      </c>
      <c r="G85" s="95">
        <f t="shared" si="57"/>
        <v>100695113</v>
      </c>
      <c r="H85" s="95">
        <f t="shared" si="57"/>
        <v>0</v>
      </c>
      <c r="I85" s="95">
        <f t="shared" si="57"/>
        <v>30000000</v>
      </c>
      <c r="J85" s="95">
        <f t="shared" si="57"/>
        <v>30000000</v>
      </c>
      <c r="K85" s="95">
        <f t="shared" si="57"/>
        <v>0</v>
      </c>
      <c r="L85" s="114">
        <f t="shared" si="47"/>
        <v>8272034511</v>
      </c>
      <c r="M85" s="114">
        <f t="shared" si="48"/>
        <v>8272034511</v>
      </c>
      <c r="N85" s="114">
        <f t="shared" si="49"/>
        <v>0</v>
      </c>
      <c r="O85" s="18"/>
      <c r="P85" s="18"/>
    </row>
    <row r="86" spans="1:16" s="9" customFormat="1" ht="23.25" customHeight="1">
      <c r="A86" s="97" t="s">
        <v>55</v>
      </c>
      <c r="B86" s="133" t="s">
        <v>62</v>
      </c>
      <c r="C86" s="144">
        <f t="shared" ref="C86:C92" si="58">SUM(D86:E86)</f>
        <v>345973306</v>
      </c>
      <c r="D86" s="129">
        <v>345973306</v>
      </c>
      <c r="E86" s="144">
        <v>0</v>
      </c>
      <c r="F86" s="144">
        <f t="shared" ref="F86:F101" si="59">SUM(G86:H86)</f>
        <v>0</v>
      </c>
      <c r="G86" s="114"/>
      <c r="H86" s="114"/>
      <c r="I86" s="114"/>
      <c r="J86" s="114"/>
      <c r="K86" s="114"/>
      <c r="L86" s="129">
        <f t="shared" si="47"/>
        <v>345973306</v>
      </c>
      <c r="M86" s="129">
        <f t="shared" si="48"/>
        <v>345973306</v>
      </c>
      <c r="N86" s="129">
        <f t="shared" si="49"/>
        <v>0</v>
      </c>
      <c r="O86" s="18"/>
      <c r="P86" s="18"/>
    </row>
    <row r="87" spans="1:16" s="9" customFormat="1" ht="23.25" customHeight="1">
      <c r="A87" s="97" t="s">
        <v>55</v>
      </c>
      <c r="B87" s="133" t="s">
        <v>63</v>
      </c>
      <c r="C87" s="144">
        <f t="shared" si="58"/>
        <v>52633822</v>
      </c>
      <c r="D87" s="129">
        <v>52633822</v>
      </c>
      <c r="E87" s="144">
        <v>0</v>
      </c>
      <c r="F87" s="144">
        <f t="shared" si="59"/>
        <v>0</v>
      </c>
      <c r="G87" s="114"/>
      <c r="H87" s="114"/>
      <c r="I87" s="114"/>
      <c r="J87" s="114"/>
      <c r="K87" s="114"/>
      <c r="L87" s="129">
        <f t="shared" si="47"/>
        <v>52633822</v>
      </c>
      <c r="M87" s="129">
        <f t="shared" si="48"/>
        <v>52633822</v>
      </c>
      <c r="N87" s="129">
        <f t="shared" si="49"/>
        <v>0</v>
      </c>
      <c r="O87" s="18"/>
      <c r="P87" s="18"/>
    </row>
    <row r="88" spans="1:16" s="83" customFormat="1" ht="23.25" customHeight="1">
      <c r="A88" s="97" t="s">
        <v>55</v>
      </c>
      <c r="B88" s="133" t="s">
        <v>77</v>
      </c>
      <c r="C88" s="144">
        <f t="shared" si="58"/>
        <v>21298193</v>
      </c>
      <c r="D88" s="129">
        <v>21298193</v>
      </c>
      <c r="E88" s="144">
        <v>0</v>
      </c>
      <c r="F88" s="144">
        <f t="shared" si="59"/>
        <v>21298193</v>
      </c>
      <c r="G88" s="129">
        <f>+D88</f>
        <v>21298193</v>
      </c>
      <c r="H88" s="129"/>
      <c r="I88" s="129"/>
      <c r="J88" s="129"/>
      <c r="K88" s="129"/>
      <c r="L88" s="129">
        <f t="shared" si="47"/>
        <v>0</v>
      </c>
      <c r="M88" s="129">
        <f t="shared" si="48"/>
        <v>0</v>
      </c>
      <c r="N88" s="129">
        <f t="shared" si="49"/>
        <v>0</v>
      </c>
      <c r="O88" s="81"/>
      <c r="P88" s="81"/>
    </row>
    <row r="89" spans="1:16" s="9" customFormat="1" ht="23.25" customHeight="1">
      <c r="A89" s="97" t="s">
        <v>55</v>
      </c>
      <c r="B89" s="133" t="s">
        <v>78</v>
      </c>
      <c r="C89" s="144">
        <f t="shared" si="58"/>
        <v>79396920</v>
      </c>
      <c r="D89" s="129">
        <v>79396920</v>
      </c>
      <c r="E89" s="144">
        <v>0</v>
      </c>
      <c r="F89" s="144">
        <f t="shared" si="59"/>
        <v>79396920</v>
      </c>
      <c r="G89" s="129">
        <f>+D89</f>
        <v>79396920</v>
      </c>
      <c r="H89" s="129"/>
      <c r="I89" s="114"/>
      <c r="J89" s="114"/>
      <c r="K89" s="114"/>
      <c r="L89" s="129">
        <f t="shared" si="47"/>
        <v>0</v>
      </c>
      <c r="M89" s="129">
        <f t="shared" si="48"/>
        <v>0</v>
      </c>
      <c r="N89" s="129">
        <f t="shared" si="49"/>
        <v>0</v>
      </c>
      <c r="O89" s="18"/>
      <c r="P89" s="18"/>
    </row>
    <row r="90" spans="1:16" s="9" customFormat="1" ht="23.25" customHeight="1">
      <c r="A90" s="97" t="s">
        <v>55</v>
      </c>
      <c r="B90" s="133" t="s">
        <v>65</v>
      </c>
      <c r="C90" s="144">
        <f t="shared" si="58"/>
        <v>1160656000</v>
      </c>
      <c r="D90" s="129">
        <v>1160656000</v>
      </c>
      <c r="E90" s="144">
        <v>0</v>
      </c>
      <c r="F90" s="144">
        <f t="shared" si="59"/>
        <v>0</v>
      </c>
      <c r="G90" s="114"/>
      <c r="H90" s="114"/>
      <c r="I90" s="114"/>
      <c r="J90" s="114"/>
      <c r="K90" s="114"/>
      <c r="L90" s="129">
        <f t="shared" si="47"/>
        <v>1160656000</v>
      </c>
      <c r="M90" s="129">
        <f t="shared" si="48"/>
        <v>1160656000</v>
      </c>
      <c r="N90" s="129">
        <f t="shared" si="49"/>
        <v>0</v>
      </c>
      <c r="O90" s="18"/>
      <c r="P90" s="18"/>
    </row>
    <row r="91" spans="1:16" s="9" customFormat="1" ht="23.25" customHeight="1">
      <c r="A91" s="97" t="s">
        <v>55</v>
      </c>
      <c r="B91" s="133" t="s">
        <v>66</v>
      </c>
      <c r="C91" s="144">
        <f t="shared" si="58"/>
        <v>519708072</v>
      </c>
      <c r="D91" s="129">
        <v>519708072</v>
      </c>
      <c r="E91" s="144">
        <v>0</v>
      </c>
      <c r="F91" s="144">
        <f t="shared" si="59"/>
        <v>0</v>
      </c>
      <c r="G91" s="114"/>
      <c r="H91" s="114"/>
      <c r="I91" s="114"/>
      <c r="J91" s="114"/>
      <c r="K91" s="114"/>
      <c r="L91" s="129">
        <f t="shared" si="47"/>
        <v>519708072</v>
      </c>
      <c r="M91" s="129">
        <f t="shared" si="48"/>
        <v>519708072</v>
      </c>
      <c r="N91" s="129">
        <f t="shared" si="49"/>
        <v>0</v>
      </c>
      <c r="O91" s="18"/>
      <c r="P91" s="18"/>
    </row>
    <row r="92" spans="1:16" s="9" customFormat="1" ht="23.25" customHeight="1">
      <c r="A92" s="97" t="s">
        <v>55</v>
      </c>
      <c r="B92" s="133" t="s">
        <v>67</v>
      </c>
      <c r="C92" s="144">
        <f t="shared" si="58"/>
        <v>299112444</v>
      </c>
      <c r="D92" s="129">
        <v>299112444</v>
      </c>
      <c r="E92" s="144">
        <v>0</v>
      </c>
      <c r="F92" s="144">
        <f t="shared" si="59"/>
        <v>0</v>
      </c>
      <c r="G92" s="114"/>
      <c r="H92" s="114"/>
      <c r="I92" s="114"/>
      <c r="J92" s="114"/>
      <c r="K92" s="114"/>
      <c r="L92" s="129">
        <f t="shared" si="47"/>
        <v>299112444</v>
      </c>
      <c r="M92" s="129">
        <f t="shared" si="48"/>
        <v>299112444</v>
      </c>
      <c r="N92" s="129">
        <f t="shared" si="49"/>
        <v>0</v>
      </c>
      <c r="O92" s="18"/>
      <c r="P92" s="18"/>
    </row>
    <row r="93" spans="1:16" s="9" customFormat="1" ht="23.25" customHeight="1">
      <c r="A93" s="97" t="s">
        <v>55</v>
      </c>
      <c r="B93" s="133" t="s">
        <v>79</v>
      </c>
      <c r="C93" s="144">
        <f t="shared" ref="C93:C101" si="60">SUM(D93:E93)</f>
        <v>63569271</v>
      </c>
      <c r="D93" s="129">
        <v>63569271</v>
      </c>
      <c r="E93" s="144">
        <v>0</v>
      </c>
      <c r="F93" s="144">
        <f t="shared" si="59"/>
        <v>0</v>
      </c>
      <c r="G93" s="114"/>
      <c r="H93" s="114"/>
      <c r="I93" s="114"/>
      <c r="J93" s="114"/>
      <c r="K93" s="114"/>
      <c r="L93" s="129">
        <f t="shared" si="47"/>
        <v>63569271</v>
      </c>
      <c r="M93" s="129">
        <f t="shared" si="48"/>
        <v>63569271</v>
      </c>
      <c r="N93" s="129">
        <f t="shared" si="49"/>
        <v>0</v>
      </c>
      <c r="O93" s="18"/>
      <c r="P93" s="18"/>
    </row>
    <row r="94" spans="1:16" s="9" customFormat="1" ht="23.25" customHeight="1">
      <c r="A94" s="97" t="s">
        <v>55</v>
      </c>
      <c r="B94" s="133" t="s">
        <v>80</v>
      </c>
      <c r="C94" s="144">
        <f t="shared" si="60"/>
        <v>368003165</v>
      </c>
      <c r="D94" s="129">
        <v>368003165</v>
      </c>
      <c r="E94" s="144">
        <v>0</v>
      </c>
      <c r="F94" s="144">
        <f t="shared" si="59"/>
        <v>0</v>
      </c>
      <c r="G94" s="114"/>
      <c r="H94" s="129"/>
      <c r="I94" s="129">
        <f>SUM(J94:K94)</f>
        <v>30000000</v>
      </c>
      <c r="J94" s="129">
        <f>+G31</f>
        <v>30000000</v>
      </c>
      <c r="K94" s="129"/>
      <c r="L94" s="129">
        <f t="shared" si="47"/>
        <v>398003165</v>
      </c>
      <c r="M94" s="129">
        <f t="shared" si="48"/>
        <v>398003165</v>
      </c>
      <c r="N94" s="129">
        <f t="shared" si="49"/>
        <v>0</v>
      </c>
      <c r="O94" s="18"/>
      <c r="P94" s="18"/>
    </row>
    <row r="95" spans="1:16" s="9" customFormat="1" ht="23.25" customHeight="1">
      <c r="A95" s="97" t="s">
        <v>55</v>
      </c>
      <c r="B95" s="133" t="s">
        <v>72</v>
      </c>
      <c r="C95" s="144">
        <f t="shared" si="60"/>
        <v>1444039029</v>
      </c>
      <c r="D95" s="129">
        <v>1444039029</v>
      </c>
      <c r="E95" s="144">
        <v>0</v>
      </c>
      <c r="F95" s="144">
        <f t="shared" si="59"/>
        <v>0</v>
      </c>
      <c r="G95" s="114"/>
      <c r="H95" s="114"/>
      <c r="I95" s="114"/>
      <c r="J95" s="114"/>
      <c r="K95" s="114"/>
      <c r="L95" s="129">
        <f t="shared" si="47"/>
        <v>1444039029</v>
      </c>
      <c r="M95" s="129">
        <f t="shared" si="48"/>
        <v>1444039029</v>
      </c>
      <c r="N95" s="129">
        <f t="shared" si="49"/>
        <v>0</v>
      </c>
      <c r="O95" s="18"/>
      <c r="P95" s="18"/>
    </row>
    <row r="96" spans="1:16" s="9" customFormat="1" ht="23.25" customHeight="1">
      <c r="A96" s="97" t="s">
        <v>55</v>
      </c>
      <c r="B96" s="133" t="s">
        <v>68</v>
      </c>
      <c r="C96" s="144">
        <f t="shared" si="60"/>
        <v>434833760</v>
      </c>
      <c r="D96" s="129">
        <v>434833760</v>
      </c>
      <c r="E96" s="144">
        <v>0</v>
      </c>
      <c r="F96" s="144">
        <f t="shared" si="59"/>
        <v>0</v>
      </c>
      <c r="G96" s="114"/>
      <c r="H96" s="114"/>
      <c r="I96" s="114"/>
      <c r="J96" s="114"/>
      <c r="K96" s="114"/>
      <c r="L96" s="129">
        <f t="shared" si="47"/>
        <v>434833760</v>
      </c>
      <c r="M96" s="129">
        <f t="shared" si="48"/>
        <v>434833760</v>
      </c>
      <c r="N96" s="129">
        <f t="shared" si="49"/>
        <v>0</v>
      </c>
      <c r="O96" s="18"/>
      <c r="P96" s="18"/>
    </row>
    <row r="97" spans="1:16" s="9" customFormat="1" ht="23.25" customHeight="1">
      <c r="A97" s="97" t="s">
        <v>55</v>
      </c>
      <c r="B97" s="133" t="s">
        <v>74</v>
      </c>
      <c r="C97" s="144">
        <f t="shared" si="60"/>
        <v>1171689234</v>
      </c>
      <c r="D97" s="129">
        <v>1171689234</v>
      </c>
      <c r="E97" s="144">
        <v>0</v>
      </c>
      <c r="F97" s="144">
        <f t="shared" si="59"/>
        <v>0</v>
      </c>
      <c r="G97" s="114"/>
      <c r="H97" s="114"/>
      <c r="I97" s="114"/>
      <c r="J97" s="114"/>
      <c r="K97" s="114"/>
      <c r="L97" s="129">
        <f t="shared" si="47"/>
        <v>1171689234</v>
      </c>
      <c r="M97" s="129">
        <f t="shared" si="48"/>
        <v>1171689234</v>
      </c>
      <c r="N97" s="129">
        <f t="shared" si="49"/>
        <v>0</v>
      </c>
      <c r="O97" s="18"/>
      <c r="P97" s="18"/>
    </row>
    <row r="98" spans="1:16" s="9" customFormat="1" ht="23.25" customHeight="1">
      <c r="A98" s="97" t="s">
        <v>55</v>
      </c>
      <c r="B98" s="133" t="s">
        <v>69</v>
      </c>
      <c r="C98" s="144">
        <f t="shared" si="60"/>
        <v>1400095500</v>
      </c>
      <c r="D98" s="129">
        <v>1400095500</v>
      </c>
      <c r="E98" s="144">
        <v>0</v>
      </c>
      <c r="F98" s="144">
        <f t="shared" si="59"/>
        <v>0</v>
      </c>
      <c r="G98" s="114"/>
      <c r="H98" s="114"/>
      <c r="I98" s="114"/>
      <c r="J98" s="114"/>
      <c r="K98" s="114"/>
      <c r="L98" s="129">
        <f t="shared" si="47"/>
        <v>1400095500</v>
      </c>
      <c r="M98" s="129">
        <f t="shared" si="48"/>
        <v>1400095500</v>
      </c>
      <c r="N98" s="129">
        <f t="shared" si="49"/>
        <v>0</v>
      </c>
      <c r="O98" s="18"/>
      <c r="P98" s="18"/>
    </row>
    <row r="99" spans="1:16" s="9" customFormat="1" ht="23.25" customHeight="1">
      <c r="A99" s="97" t="s">
        <v>55</v>
      </c>
      <c r="B99" s="133" t="s">
        <v>64</v>
      </c>
      <c r="C99" s="144">
        <f t="shared" si="60"/>
        <v>761578024</v>
      </c>
      <c r="D99" s="129">
        <v>761578024</v>
      </c>
      <c r="E99" s="144">
        <v>0</v>
      </c>
      <c r="F99" s="144">
        <f t="shared" si="59"/>
        <v>0</v>
      </c>
      <c r="G99" s="114"/>
      <c r="H99" s="114"/>
      <c r="I99" s="114"/>
      <c r="J99" s="114"/>
      <c r="K99" s="114"/>
      <c r="L99" s="129">
        <f t="shared" si="47"/>
        <v>761578024</v>
      </c>
      <c r="M99" s="129">
        <f t="shared" si="48"/>
        <v>761578024</v>
      </c>
      <c r="N99" s="129">
        <f t="shared" si="49"/>
        <v>0</v>
      </c>
      <c r="O99" s="18"/>
      <c r="P99" s="18"/>
    </row>
    <row r="100" spans="1:16" s="9" customFormat="1" ht="23.25" customHeight="1">
      <c r="A100" s="97" t="s">
        <v>55</v>
      </c>
      <c r="B100" s="133" t="s">
        <v>81</v>
      </c>
      <c r="C100" s="144">
        <f t="shared" si="60"/>
        <v>437</v>
      </c>
      <c r="D100" s="129">
        <v>437</v>
      </c>
      <c r="E100" s="144">
        <v>0</v>
      </c>
      <c r="F100" s="144">
        <f t="shared" si="59"/>
        <v>0</v>
      </c>
      <c r="G100" s="114"/>
      <c r="H100" s="114"/>
      <c r="I100" s="114"/>
      <c r="J100" s="114"/>
      <c r="K100" s="114"/>
      <c r="L100" s="129">
        <f t="shared" si="47"/>
        <v>437</v>
      </c>
      <c r="M100" s="129">
        <f t="shared" si="48"/>
        <v>437</v>
      </c>
      <c r="N100" s="129">
        <f t="shared" si="49"/>
        <v>0</v>
      </c>
      <c r="O100" s="18"/>
      <c r="P100" s="18"/>
    </row>
    <row r="101" spans="1:16" s="9" customFormat="1" ht="23.25" customHeight="1">
      <c r="A101" s="97" t="s">
        <v>55</v>
      </c>
      <c r="B101" s="133" t="s">
        <v>82</v>
      </c>
      <c r="C101" s="144">
        <f t="shared" si="60"/>
        <v>220142447</v>
      </c>
      <c r="D101" s="129">
        <v>220142447</v>
      </c>
      <c r="E101" s="144">
        <v>0</v>
      </c>
      <c r="F101" s="144">
        <f t="shared" si="59"/>
        <v>0</v>
      </c>
      <c r="G101" s="114"/>
      <c r="H101" s="114"/>
      <c r="I101" s="114"/>
      <c r="J101" s="114"/>
      <c r="K101" s="114"/>
      <c r="L101" s="129">
        <f t="shared" si="47"/>
        <v>220142447</v>
      </c>
      <c r="M101" s="129">
        <f t="shared" si="48"/>
        <v>220142447</v>
      </c>
      <c r="N101" s="129">
        <f t="shared" si="49"/>
        <v>0</v>
      </c>
      <c r="O101" s="18"/>
      <c r="P101" s="18"/>
    </row>
    <row r="102" spans="1:16" s="9" customFormat="1" ht="86.25" customHeight="1">
      <c r="A102" s="93">
        <v>2</v>
      </c>
      <c r="B102" s="94" t="s">
        <v>83</v>
      </c>
      <c r="C102" s="95">
        <f>SUM(C103:C120)</f>
        <v>5153718120</v>
      </c>
      <c r="D102" s="95">
        <f t="shared" ref="D102:K102" si="61">SUM(D103:D120)</f>
        <v>4572963911</v>
      </c>
      <c r="E102" s="95">
        <f t="shared" si="61"/>
        <v>580754209</v>
      </c>
      <c r="F102" s="95">
        <f t="shared" si="61"/>
        <v>1331494306</v>
      </c>
      <c r="G102" s="95">
        <f t="shared" si="61"/>
        <v>1227244306</v>
      </c>
      <c r="H102" s="95">
        <f t="shared" si="61"/>
        <v>104250000</v>
      </c>
      <c r="I102" s="95">
        <f t="shared" si="61"/>
        <v>156382255.00000003</v>
      </c>
      <c r="J102" s="95">
        <f t="shared" si="61"/>
        <v>156365655.00000003</v>
      </c>
      <c r="K102" s="95">
        <f t="shared" si="61"/>
        <v>16600</v>
      </c>
      <c r="L102" s="129">
        <f t="shared" si="47"/>
        <v>3978606069</v>
      </c>
      <c r="M102" s="129">
        <f t="shared" si="48"/>
        <v>3502085260</v>
      </c>
      <c r="N102" s="129">
        <f t="shared" si="49"/>
        <v>476520809</v>
      </c>
      <c r="O102" s="18"/>
      <c r="P102" s="18"/>
    </row>
    <row r="103" spans="1:16" s="9" customFormat="1" ht="22.5" customHeight="1">
      <c r="A103" s="90" t="s">
        <v>55</v>
      </c>
      <c r="B103" s="147" t="s">
        <v>174</v>
      </c>
      <c r="C103" s="144">
        <v>427303730</v>
      </c>
      <c r="D103" s="129">
        <v>300856392</v>
      </c>
      <c r="E103" s="144">
        <v>126447338</v>
      </c>
      <c r="F103" s="129">
        <f t="shared" ref="F103:F116" si="62">SUM(G103:H103)</f>
        <v>0</v>
      </c>
      <c r="G103" s="114"/>
      <c r="H103" s="114"/>
      <c r="I103" s="129">
        <f t="shared" ref="I103:I111" si="63">SUM(J103:K103)</f>
        <v>0</v>
      </c>
      <c r="J103" s="114"/>
      <c r="K103" s="114"/>
      <c r="L103" s="129">
        <f t="shared" si="47"/>
        <v>427303730</v>
      </c>
      <c r="M103" s="129">
        <f t="shared" si="48"/>
        <v>300856392</v>
      </c>
      <c r="N103" s="129">
        <f t="shared" si="49"/>
        <v>126447338</v>
      </c>
      <c r="O103" s="18"/>
      <c r="P103" s="18"/>
    </row>
    <row r="104" spans="1:16" s="9" customFormat="1" ht="23.25" customHeight="1">
      <c r="A104" s="90" t="s">
        <v>55</v>
      </c>
      <c r="B104" s="147" t="s">
        <v>62</v>
      </c>
      <c r="C104" s="144">
        <v>1124600</v>
      </c>
      <c r="D104" s="129">
        <v>1124600</v>
      </c>
      <c r="E104" s="144">
        <v>0</v>
      </c>
      <c r="F104" s="129">
        <f t="shared" si="62"/>
        <v>0</v>
      </c>
      <c r="G104" s="114"/>
      <c r="H104" s="114"/>
      <c r="I104" s="129">
        <f t="shared" si="63"/>
        <v>0</v>
      </c>
      <c r="J104" s="114"/>
      <c r="K104" s="114"/>
      <c r="L104" s="129">
        <f t="shared" si="47"/>
        <v>1124600</v>
      </c>
      <c r="M104" s="129">
        <f t="shared" si="48"/>
        <v>1124600</v>
      </c>
      <c r="N104" s="129">
        <f t="shared" si="49"/>
        <v>0</v>
      </c>
      <c r="O104" s="18"/>
      <c r="P104" s="18"/>
    </row>
    <row r="105" spans="1:16" s="9" customFormat="1" ht="23.25" customHeight="1">
      <c r="A105" s="90" t="s">
        <v>55</v>
      </c>
      <c r="B105" s="147" t="s">
        <v>63</v>
      </c>
      <c r="C105" s="144">
        <v>144792000</v>
      </c>
      <c r="D105" s="129">
        <v>131542000</v>
      </c>
      <c r="E105" s="144">
        <v>13250000</v>
      </c>
      <c r="F105" s="129">
        <f t="shared" si="62"/>
        <v>144792000</v>
      </c>
      <c r="G105" s="129">
        <f>+D105</f>
        <v>131542000</v>
      </c>
      <c r="H105" s="129">
        <f>+E105</f>
        <v>13250000</v>
      </c>
      <c r="I105" s="129">
        <f t="shared" si="63"/>
        <v>0</v>
      </c>
      <c r="J105" s="114"/>
      <c r="K105" s="114"/>
      <c r="L105" s="129">
        <f t="shared" si="47"/>
        <v>0</v>
      </c>
      <c r="M105" s="129">
        <f t="shared" si="48"/>
        <v>0</v>
      </c>
      <c r="N105" s="129">
        <f t="shared" si="49"/>
        <v>0</v>
      </c>
      <c r="O105" s="18"/>
      <c r="P105" s="18"/>
    </row>
    <row r="106" spans="1:16" s="9" customFormat="1" ht="23.25" customHeight="1">
      <c r="A106" s="90" t="s">
        <v>55</v>
      </c>
      <c r="B106" s="147" t="s">
        <v>84</v>
      </c>
      <c r="C106" s="144">
        <v>700750</v>
      </c>
      <c r="D106" s="129">
        <v>700750</v>
      </c>
      <c r="E106" s="144">
        <v>0</v>
      </c>
      <c r="F106" s="129">
        <f t="shared" si="62"/>
        <v>0</v>
      </c>
      <c r="G106" s="114"/>
      <c r="H106" s="114"/>
      <c r="I106" s="129">
        <f t="shared" si="63"/>
        <v>0</v>
      </c>
      <c r="J106" s="114"/>
      <c r="K106" s="114"/>
      <c r="L106" s="129">
        <f t="shared" si="47"/>
        <v>700750</v>
      </c>
      <c r="M106" s="129">
        <f t="shared" si="48"/>
        <v>700750</v>
      </c>
      <c r="N106" s="129">
        <f t="shared" si="49"/>
        <v>0</v>
      </c>
      <c r="O106" s="18"/>
      <c r="P106" s="18"/>
    </row>
    <row r="107" spans="1:16" s="9" customFormat="1" ht="23.25" customHeight="1">
      <c r="A107" s="90" t="s">
        <v>55</v>
      </c>
      <c r="B107" s="147" t="s">
        <v>77</v>
      </c>
      <c r="C107" s="144">
        <v>148215986</v>
      </c>
      <c r="D107" s="129">
        <v>146078437</v>
      </c>
      <c r="E107" s="144">
        <v>2137549</v>
      </c>
      <c r="F107" s="129">
        <f t="shared" si="62"/>
        <v>0</v>
      </c>
      <c r="G107" s="129"/>
      <c r="H107" s="129"/>
      <c r="I107" s="129">
        <f t="shared" si="63"/>
        <v>25726091.00000003</v>
      </c>
      <c r="J107" s="129">
        <f>+G37+G88+G125+G153</f>
        <v>25716091.00000003</v>
      </c>
      <c r="K107" s="129">
        <f>+H37+H88+H125+H153</f>
        <v>10000</v>
      </c>
      <c r="L107" s="129">
        <f t="shared" si="47"/>
        <v>173942077.00000003</v>
      </c>
      <c r="M107" s="129">
        <f t="shared" si="48"/>
        <v>171794528.00000003</v>
      </c>
      <c r="N107" s="129">
        <f t="shared" si="49"/>
        <v>2147549</v>
      </c>
      <c r="O107" s="18"/>
      <c r="P107" s="18"/>
    </row>
    <row r="108" spans="1:16" s="9" customFormat="1" ht="23.25" customHeight="1">
      <c r="A108" s="90"/>
      <c r="B108" s="147" t="s">
        <v>78</v>
      </c>
      <c r="C108" s="144">
        <v>0</v>
      </c>
      <c r="D108" s="129">
        <v>0</v>
      </c>
      <c r="E108" s="144">
        <v>0</v>
      </c>
      <c r="F108" s="129">
        <f t="shared" si="62"/>
        <v>0</v>
      </c>
      <c r="G108" s="114"/>
      <c r="H108" s="114"/>
      <c r="I108" s="129">
        <f t="shared" si="63"/>
        <v>0</v>
      </c>
      <c r="J108" s="114"/>
      <c r="K108" s="114"/>
      <c r="L108" s="129">
        <f t="shared" si="47"/>
        <v>0</v>
      </c>
      <c r="M108" s="129">
        <f t="shared" si="48"/>
        <v>0</v>
      </c>
      <c r="N108" s="129">
        <f t="shared" si="49"/>
        <v>0</v>
      </c>
      <c r="O108" s="18"/>
      <c r="P108" s="18"/>
    </row>
    <row r="109" spans="1:16" s="9" customFormat="1" ht="23.25" customHeight="1">
      <c r="A109" s="90" t="s">
        <v>55</v>
      </c>
      <c r="B109" s="147" t="s">
        <v>65</v>
      </c>
      <c r="C109" s="144">
        <v>479000000</v>
      </c>
      <c r="D109" s="129">
        <v>430000000</v>
      </c>
      <c r="E109" s="144">
        <v>49000000</v>
      </c>
      <c r="F109" s="129">
        <f t="shared" si="62"/>
        <v>0</v>
      </c>
      <c r="G109" s="114"/>
      <c r="H109" s="114"/>
      <c r="I109" s="129">
        <f t="shared" si="63"/>
        <v>0</v>
      </c>
      <c r="J109" s="114"/>
      <c r="K109" s="114"/>
      <c r="L109" s="129">
        <f t="shared" si="47"/>
        <v>479000000</v>
      </c>
      <c r="M109" s="129">
        <f t="shared" si="48"/>
        <v>430000000</v>
      </c>
      <c r="N109" s="129">
        <f t="shared" si="49"/>
        <v>49000000</v>
      </c>
      <c r="O109" s="18"/>
      <c r="P109" s="18"/>
    </row>
    <row r="110" spans="1:16" s="9" customFormat="1" ht="23.25" customHeight="1">
      <c r="A110" s="90" t="s">
        <v>55</v>
      </c>
      <c r="B110" s="147" t="s">
        <v>66</v>
      </c>
      <c r="C110" s="144">
        <v>74487850</v>
      </c>
      <c r="D110" s="129">
        <v>44366928</v>
      </c>
      <c r="E110" s="144">
        <v>30120922</v>
      </c>
      <c r="F110" s="129">
        <f t="shared" si="62"/>
        <v>0</v>
      </c>
      <c r="G110" s="114"/>
      <c r="H110" s="114"/>
      <c r="I110" s="129">
        <f t="shared" si="63"/>
        <v>0</v>
      </c>
      <c r="J110" s="114"/>
      <c r="K110" s="114"/>
      <c r="L110" s="129">
        <f t="shared" si="47"/>
        <v>74487850</v>
      </c>
      <c r="M110" s="129">
        <f t="shared" si="48"/>
        <v>44366928</v>
      </c>
      <c r="N110" s="129">
        <f t="shared" si="49"/>
        <v>30120922</v>
      </c>
      <c r="O110" s="18"/>
      <c r="P110" s="18"/>
    </row>
    <row r="111" spans="1:16" s="9" customFormat="1" ht="23.25" customHeight="1">
      <c r="A111" s="90" t="s">
        <v>55</v>
      </c>
      <c r="B111" s="147" t="s">
        <v>67</v>
      </c>
      <c r="C111" s="144">
        <v>676173910</v>
      </c>
      <c r="D111" s="129">
        <v>593173910</v>
      </c>
      <c r="E111" s="144">
        <v>83000000</v>
      </c>
      <c r="F111" s="129">
        <f t="shared" si="62"/>
        <v>0</v>
      </c>
      <c r="G111" s="114"/>
      <c r="H111" s="114"/>
      <c r="I111" s="129">
        <f t="shared" si="63"/>
        <v>126306475</v>
      </c>
      <c r="J111" s="129">
        <f>+G18+G39+G129+G157+G185</f>
        <v>126299875</v>
      </c>
      <c r="K111" s="129">
        <f>+H18+H39+H129+H157+H185</f>
        <v>6600</v>
      </c>
      <c r="L111" s="129">
        <f t="shared" si="47"/>
        <v>802480385</v>
      </c>
      <c r="M111" s="129">
        <f t="shared" si="48"/>
        <v>719473785</v>
      </c>
      <c r="N111" s="129">
        <f t="shared" si="49"/>
        <v>83006600</v>
      </c>
      <c r="O111" s="18"/>
      <c r="P111" s="18"/>
    </row>
    <row r="112" spans="1:16" s="9" customFormat="1" ht="23.25" customHeight="1">
      <c r="A112" s="90" t="s">
        <v>55</v>
      </c>
      <c r="B112" s="147" t="s">
        <v>79</v>
      </c>
      <c r="C112" s="144">
        <v>372140560</v>
      </c>
      <c r="D112" s="129">
        <v>322140560</v>
      </c>
      <c r="E112" s="144">
        <v>50000000</v>
      </c>
      <c r="F112" s="129">
        <f t="shared" si="62"/>
        <v>0</v>
      </c>
      <c r="G112" s="114"/>
      <c r="H112" s="114"/>
      <c r="I112" s="129">
        <f>SUM(J112:K112)</f>
        <v>4349689</v>
      </c>
      <c r="J112" s="129">
        <f>+G19+G40+G130</f>
        <v>4349689</v>
      </c>
      <c r="K112" s="114"/>
      <c r="L112" s="129">
        <f t="shared" si="47"/>
        <v>376490249</v>
      </c>
      <c r="M112" s="129">
        <f t="shared" si="48"/>
        <v>326490249</v>
      </c>
      <c r="N112" s="129">
        <f t="shared" si="49"/>
        <v>50000000</v>
      </c>
      <c r="O112" s="18"/>
      <c r="P112" s="18"/>
    </row>
    <row r="113" spans="1:16" s="9" customFormat="1" ht="23.25" customHeight="1">
      <c r="A113" s="90" t="s">
        <v>55</v>
      </c>
      <c r="B113" s="147" t="s">
        <v>80</v>
      </c>
      <c r="C113" s="144">
        <v>157529850</v>
      </c>
      <c r="D113" s="129">
        <v>150731450</v>
      </c>
      <c r="E113" s="144">
        <v>6798400</v>
      </c>
      <c r="F113" s="129">
        <f t="shared" si="62"/>
        <v>150731450</v>
      </c>
      <c r="G113" s="129">
        <f>+D113</f>
        <v>150731450</v>
      </c>
      <c r="H113" s="129"/>
      <c r="I113" s="129">
        <f t="shared" ref="I113:I120" si="64">SUM(J113:K113)</f>
        <v>0</v>
      </c>
      <c r="J113" s="114"/>
      <c r="K113" s="114"/>
      <c r="L113" s="129">
        <f t="shared" si="47"/>
        <v>6798400</v>
      </c>
      <c r="M113" s="129">
        <f t="shared" si="48"/>
        <v>0</v>
      </c>
      <c r="N113" s="129">
        <f t="shared" si="49"/>
        <v>6798400</v>
      </c>
      <c r="O113" s="18"/>
      <c r="P113" s="18"/>
    </row>
    <row r="114" spans="1:16" s="9" customFormat="1" ht="23.25" customHeight="1">
      <c r="A114" s="90" t="s">
        <v>55</v>
      </c>
      <c r="B114" s="147" t="s">
        <v>72</v>
      </c>
      <c r="C114" s="144">
        <v>10455400</v>
      </c>
      <c r="D114" s="129">
        <v>10455400</v>
      </c>
      <c r="E114" s="144">
        <v>0</v>
      </c>
      <c r="F114" s="129">
        <f t="shared" si="62"/>
        <v>0</v>
      </c>
      <c r="G114" s="114"/>
      <c r="H114" s="114"/>
      <c r="I114" s="129">
        <f t="shared" si="64"/>
        <v>0</v>
      </c>
      <c r="J114" s="114"/>
      <c r="K114" s="114"/>
      <c r="L114" s="129">
        <f t="shared" si="47"/>
        <v>10455400</v>
      </c>
      <c r="M114" s="129">
        <f t="shared" si="48"/>
        <v>10455400</v>
      </c>
      <c r="N114" s="129">
        <f t="shared" si="49"/>
        <v>0</v>
      </c>
      <c r="O114" s="18"/>
      <c r="P114" s="18"/>
    </row>
    <row r="115" spans="1:16" s="9" customFormat="1" ht="23.25" customHeight="1">
      <c r="A115" s="90" t="s">
        <v>55</v>
      </c>
      <c r="B115" s="147" t="s">
        <v>68</v>
      </c>
      <c r="C115" s="144">
        <v>439000000</v>
      </c>
      <c r="D115" s="129">
        <v>396000000</v>
      </c>
      <c r="E115" s="144">
        <v>43000000</v>
      </c>
      <c r="F115" s="129">
        <f t="shared" si="62"/>
        <v>0</v>
      </c>
      <c r="G115" s="114"/>
      <c r="H115" s="114"/>
      <c r="I115" s="129">
        <f t="shared" si="64"/>
        <v>0</v>
      </c>
      <c r="J115" s="114"/>
      <c r="K115" s="114"/>
      <c r="L115" s="129">
        <f t="shared" si="47"/>
        <v>439000000</v>
      </c>
      <c r="M115" s="129">
        <f t="shared" si="48"/>
        <v>396000000</v>
      </c>
      <c r="N115" s="129">
        <f t="shared" si="49"/>
        <v>43000000</v>
      </c>
      <c r="O115" s="18"/>
      <c r="P115" s="18"/>
    </row>
    <row r="116" spans="1:16" s="9" customFormat="1" ht="23.25" customHeight="1">
      <c r="A116" s="90" t="s">
        <v>55</v>
      </c>
      <c r="B116" s="147" t="s">
        <v>73</v>
      </c>
      <c r="C116" s="144">
        <v>570000000</v>
      </c>
      <c r="D116" s="129">
        <v>514000000</v>
      </c>
      <c r="E116" s="144">
        <v>56000000</v>
      </c>
      <c r="F116" s="129">
        <f t="shared" si="62"/>
        <v>0</v>
      </c>
      <c r="G116" s="114"/>
      <c r="H116" s="114"/>
      <c r="I116" s="129">
        <f t="shared" si="64"/>
        <v>0</v>
      </c>
      <c r="J116" s="114"/>
      <c r="K116" s="114"/>
      <c r="L116" s="129">
        <f t="shared" si="47"/>
        <v>570000000</v>
      </c>
      <c r="M116" s="129">
        <f t="shared" si="48"/>
        <v>514000000</v>
      </c>
      <c r="N116" s="129">
        <f t="shared" si="49"/>
        <v>56000000</v>
      </c>
      <c r="O116" s="18"/>
      <c r="P116" s="18"/>
    </row>
    <row r="117" spans="1:16" s="9" customFormat="1" ht="23.25" customHeight="1">
      <c r="A117" s="90" t="s">
        <v>55</v>
      </c>
      <c r="B117" s="147" t="s">
        <v>74</v>
      </c>
      <c r="C117" s="144">
        <v>966492400</v>
      </c>
      <c r="D117" s="129">
        <v>875492400</v>
      </c>
      <c r="E117" s="144">
        <v>91000000</v>
      </c>
      <c r="F117" s="129">
        <f>SUM(G117:H117)</f>
        <v>966492400</v>
      </c>
      <c r="G117" s="129">
        <f>+D117</f>
        <v>875492400</v>
      </c>
      <c r="H117" s="129">
        <f>+E117</f>
        <v>91000000</v>
      </c>
      <c r="I117" s="129">
        <f t="shared" si="64"/>
        <v>0</v>
      </c>
      <c r="J117" s="114"/>
      <c r="K117" s="114"/>
      <c r="L117" s="129">
        <f t="shared" si="47"/>
        <v>0</v>
      </c>
      <c r="M117" s="129">
        <f t="shared" si="48"/>
        <v>0</v>
      </c>
      <c r="N117" s="129">
        <f t="shared" si="49"/>
        <v>0</v>
      </c>
      <c r="O117" s="18"/>
      <c r="P117" s="18"/>
    </row>
    <row r="118" spans="1:16" s="9" customFormat="1" ht="23.25" customHeight="1">
      <c r="A118" s="90" t="s">
        <v>55</v>
      </c>
      <c r="B118" s="147" t="s">
        <v>69</v>
      </c>
      <c r="C118" s="144">
        <v>47502000</v>
      </c>
      <c r="D118" s="129">
        <v>47502000</v>
      </c>
      <c r="E118" s="144">
        <v>0</v>
      </c>
      <c r="F118" s="129">
        <f t="shared" ref="F118:F120" si="65">SUM(G118:H118)</f>
        <v>47502000</v>
      </c>
      <c r="G118" s="129">
        <f>+D118</f>
        <v>47502000</v>
      </c>
      <c r="H118" s="114"/>
      <c r="I118" s="129">
        <f t="shared" si="64"/>
        <v>0</v>
      </c>
      <c r="J118" s="114"/>
      <c r="K118" s="114"/>
      <c r="L118" s="129">
        <f t="shared" si="47"/>
        <v>0</v>
      </c>
      <c r="M118" s="129">
        <f t="shared" si="48"/>
        <v>0</v>
      </c>
      <c r="N118" s="129">
        <f t="shared" si="49"/>
        <v>0</v>
      </c>
      <c r="O118" s="18"/>
      <c r="P118" s="18"/>
    </row>
    <row r="119" spans="1:16" s="9" customFormat="1" ht="23.25" customHeight="1">
      <c r="A119" s="90" t="s">
        <v>55</v>
      </c>
      <c r="B119" s="147" t="s">
        <v>64</v>
      </c>
      <c r="C119" s="144">
        <v>638799084</v>
      </c>
      <c r="D119" s="129">
        <v>608799084</v>
      </c>
      <c r="E119" s="144">
        <v>30000000</v>
      </c>
      <c r="F119" s="129">
        <f t="shared" si="65"/>
        <v>21976456</v>
      </c>
      <c r="G119" s="129">
        <v>21976456</v>
      </c>
      <c r="H119" s="114"/>
      <c r="I119" s="129">
        <f t="shared" si="64"/>
        <v>0</v>
      </c>
      <c r="J119" s="114"/>
      <c r="K119" s="114"/>
      <c r="L119" s="129">
        <f t="shared" si="47"/>
        <v>616822628</v>
      </c>
      <c r="M119" s="129">
        <f t="shared" si="48"/>
        <v>586822628</v>
      </c>
      <c r="N119" s="129">
        <f t="shared" si="49"/>
        <v>30000000</v>
      </c>
      <c r="O119" s="18"/>
      <c r="P119" s="18"/>
    </row>
    <row r="120" spans="1:16" s="9" customFormat="1" ht="23.25" customHeight="1">
      <c r="A120" s="90" t="s">
        <v>55</v>
      </c>
      <c r="B120" s="133" t="s">
        <v>82</v>
      </c>
      <c r="C120" s="144">
        <v>0</v>
      </c>
      <c r="D120" s="129">
        <v>0</v>
      </c>
      <c r="E120" s="144">
        <v>0</v>
      </c>
      <c r="F120" s="129">
        <f t="shared" si="65"/>
        <v>0</v>
      </c>
      <c r="G120" s="114"/>
      <c r="H120" s="114"/>
      <c r="I120" s="129">
        <f t="shared" si="64"/>
        <v>0</v>
      </c>
      <c r="J120" s="114"/>
      <c r="K120" s="114"/>
      <c r="L120" s="129">
        <f t="shared" si="47"/>
        <v>0</v>
      </c>
      <c r="M120" s="129">
        <f t="shared" si="48"/>
        <v>0</v>
      </c>
      <c r="N120" s="129">
        <f t="shared" si="49"/>
        <v>0</v>
      </c>
      <c r="O120" s="18"/>
      <c r="P120" s="18"/>
    </row>
    <row r="121" spans="1:16" s="9" customFormat="1" ht="78" customHeight="1">
      <c r="A121" s="111" t="s">
        <v>85</v>
      </c>
      <c r="B121" s="113" t="s">
        <v>86</v>
      </c>
      <c r="C121" s="114">
        <f t="shared" ref="C121:K121" si="66">+C122</f>
        <v>339080456</v>
      </c>
      <c r="D121" s="114">
        <f t="shared" si="66"/>
        <v>330832315</v>
      </c>
      <c r="E121" s="114">
        <f t="shared" si="66"/>
        <v>8248141</v>
      </c>
      <c r="F121" s="114">
        <f t="shared" si="66"/>
        <v>258791383</v>
      </c>
      <c r="G121" s="114">
        <f t="shared" si="66"/>
        <v>258791383</v>
      </c>
      <c r="H121" s="114">
        <f t="shared" si="66"/>
        <v>0</v>
      </c>
      <c r="I121" s="114">
        <f t="shared" si="66"/>
        <v>0</v>
      </c>
      <c r="J121" s="114">
        <f t="shared" si="66"/>
        <v>0</v>
      </c>
      <c r="K121" s="114">
        <f t="shared" si="66"/>
        <v>0</v>
      </c>
      <c r="L121" s="129">
        <f t="shared" si="47"/>
        <v>80289073</v>
      </c>
      <c r="M121" s="129">
        <f t="shared" si="48"/>
        <v>72040932</v>
      </c>
      <c r="N121" s="129">
        <f t="shared" si="49"/>
        <v>8248141</v>
      </c>
      <c r="O121" s="18"/>
      <c r="P121" s="18"/>
    </row>
    <row r="122" spans="1:16" s="9" customFormat="1" ht="57.75" customHeight="1">
      <c r="A122" s="93">
        <v>1</v>
      </c>
      <c r="B122" s="94" t="s">
        <v>87</v>
      </c>
      <c r="C122" s="95">
        <f>SUM(C123:C134)</f>
        <v>339080456</v>
      </c>
      <c r="D122" s="95">
        <f t="shared" ref="D122:K122" si="67">SUM(D123:D134)</f>
        <v>330832315</v>
      </c>
      <c r="E122" s="95">
        <f t="shared" si="67"/>
        <v>8248141</v>
      </c>
      <c r="F122" s="95">
        <f t="shared" si="67"/>
        <v>258791383</v>
      </c>
      <c r="G122" s="95">
        <f t="shared" si="67"/>
        <v>258791383</v>
      </c>
      <c r="H122" s="95">
        <f t="shared" si="67"/>
        <v>0</v>
      </c>
      <c r="I122" s="95">
        <f t="shared" si="67"/>
        <v>0</v>
      </c>
      <c r="J122" s="95">
        <f t="shared" si="67"/>
        <v>0</v>
      </c>
      <c r="K122" s="95">
        <f t="shared" si="67"/>
        <v>0</v>
      </c>
      <c r="L122" s="129">
        <f t="shared" si="47"/>
        <v>80289073</v>
      </c>
      <c r="M122" s="129">
        <f t="shared" si="48"/>
        <v>72040932</v>
      </c>
      <c r="N122" s="129">
        <f t="shared" si="49"/>
        <v>8248141</v>
      </c>
      <c r="O122" s="18"/>
      <c r="P122" s="18"/>
    </row>
    <row r="123" spans="1:16" s="9" customFormat="1" ht="23.25" customHeight="1">
      <c r="A123" s="90" t="s">
        <v>55</v>
      </c>
      <c r="B123" s="133" t="s">
        <v>62</v>
      </c>
      <c r="C123" s="144">
        <v>326265</v>
      </c>
      <c r="D123" s="129">
        <v>326265</v>
      </c>
      <c r="E123" s="144">
        <v>0</v>
      </c>
      <c r="F123" s="129">
        <f t="shared" ref="F123:F130" si="68">SUM(G123:H123)</f>
        <v>0</v>
      </c>
      <c r="G123" s="114"/>
      <c r="H123" s="114"/>
      <c r="I123" s="129">
        <f t="shared" ref="I123:I134" si="69">SUM(J123:K123)</f>
        <v>0</v>
      </c>
      <c r="J123" s="114"/>
      <c r="K123" s="114"/>
      <c r="L123" s="129">
        <f t="shared" si="47"/>
        <v>326265</v>
      </c>
      <c r="M123" s="129">
        <f t="shared" si="48"/>
        <v>326265</v>
      </c>
      <c r="N123" s="129">
        <f t="shared" si="49"/>
        <v>0</v>
      </c>
      <c r="O123" s="18"/>
      <c r="P123" s="18"/>
    </row>
    <row r="124" spans="1:16" s="9" customFormat="1" ht="23.25" customHeight="1">
      <c r="A124" s="90" t="s">
        <v>55</v>
      </c>
      <c r="B124" s="133" t="s">
        <v>84</v>
      </c>
      <c r="C124" s="144">
        <v>311113</v>
      </c>
      <c r="D124" s="129">
        <v>311113</v>
      </c>
      <c r="E124" s="144">
        <v>0</v>
      </c>
      <c r="F124" s="129">
        <f t="shared" si="68"/>
        <v>0</v>
      </c>
      <c r="G124" s="114"/>
      <c r="H124" s="114"/>
      <c r="I124" s="129">
        <f t="shared" si="69"/>
        <v>0</v>
      </c>
      <c r="J124" s="114"/>
      <c r="K124" s="114"/>
      <c r="L124" s="129">
        <f t="shared" si="47"/>
        <v>311113</v>
      </c>
      <c r="M124" s="129">
        <f t="shared" si="48"/>
        <v>311113</v>
      </c>
      <c r="N124" s="129">
        <f t="shared" si="49"/>
        <v>0</v>
      </c>
      <c r="O124" s="18"/>
      <c r="P124" s="18"/>
    </row>
    <row r="125" spans="1:16" s="9" customFormat="1" ht="23.25" customHeight="1">
      <c r="A125" s="90" t="s">
        <v>55</v>
      </c>
      <c r="B125" s="133" t="s">
        <v>77</v>
      </c>
      <c r="C125" s="144">
        <v>3043519</v>
      </c>
      <c r="D125" s="129">
        <v>3043519</v>
      </c>
      <c r="E125" s="144">
        <v>0</v>
      </c>
      <c r="F125" s="129">
        <f t="shared" si="68"/>
        <v>3043519</v>
      </c>
      <c r="G125" s="129">
        <f>+D125</f>
        <v>3043519</v>
      </c>
      <c r="H125" s="114"/>
      <c r="I125" s="129">
        <f t="shared" si="69"/>
        <v>0</v>
      </c>
      <c r="J125" s="114"/>
      <c r="K125" s="114"/>
      <c r="L125" s="129">
        <f t="shared" si="47"/>
        <v>0</v>
      </c>
      <c r="M125" s="129">
        <f t="shared" si="48"/>
        <v>0</v>
      </c>
      <c r="N125" s="129">
        <f t="shared" si="49"/>
        <v>0</v>
      </c>
      <c r="O125" s="18"/>
      <c r="P125" s="18"/>
    </row>
    <row r="126" spans="1:16" s="9" customFormat="1" ht="23.25" customHeight="1">
      <c r="A126" s="90" t="s">
        <v>55</v>
      </c>
      <c r="B126" s="133" t="s">
        <v>78</v>
      </c>
      <c r="C126" s="144">
        <v>124746347</v>
      </c>
      <c r="D126" s="129">
        <v>124746347</v>
      </c>
      <c r="E126" s="144">
        <v>0</v>
      </c>
      <c r="F126" s="129">
        <f t="shared" si="68"/>
        <v>124746347</v>
      </c>
      <c r="G126" s="129">
        <f>+D126</f>
        <v>124746347</v>
      </c>
      <c r="H126" s="114"/>
      <c r="I126" s="129">
        <f t="shared" si="69"/>
        <v>0</v>
      </c>
      <c r="J126" s="114"/>
      <c r="K126" s="114"/>
      <c r="L126" s="129">
        <f t="shared" si="47"/>
        <v>0</v>
      </c>
      <c r="M126" s="129">
        <f t="shared" si="48"/>
        <v>0</v>
      </c>
      <c r="N126" s="129">
        <f t="shared" si="49"/>
        <v>0</v>
      </c>
      <c r="O126" s="18"/>
      <c r="P126" s="18"/>
    </row>
    <row r="127" spans="1:16" s="9" customFormat="1" ht="23.25" customHeight="1">
      <c r="A127" s="90" t="s">
        <v>55</v>
      </c>
      <c r="B127" s="133" t="s">
        <v>65</v>
      </c>
      <c r="C127" s="144">
        <v>35954494</v>
      </c>
      <c r="D127" s="129">
        <v>30954494</v>
      </c>
      <c r="E127" s="144">
        <v>5000000</v>
      </c>
      <c r="F127" s="129">
        <f t="shared" si="68"/>
        <v>0</v>
      </c>
      <c r="G127" s="114"/>
      <c r="H127" s="114"/>
      <c r="I127" s="129">
        <f t="shared" si="69"/>
        <v>0</v>
      </c>
      <c r="J127" s="114"/>
      <c r="K127" s="114"/>
      <c r="L127" s="129">
        <f t="shared" si="47"/>
        <v>35954494</v>
      </c>
      <c r="M127" s="129">
        <f t="shared" si="48"/>
        <v>30954494</v>
      </c>
      <c r="N127" s="129">
        <f t="shared" si="49"/>
        <v>5000000</v>
      </c>
      <c r="O127" s="18"/>
      <c r="P127" s="18"/>
    </row>
    <row r="128" spans="1:16" s="9" customFormat="1" ht="23.25" customHeight="1">
      <c r="A128" s="90" t="s">
        <v>55</v>
      </c>
      <c r="B128" s="133" t="s">
        <v>66</v>
      </c>
      <c r="C128" s="144">
        <v>3449060</v>
      </c>
      <c r="D128" s="129">
        <v>3449060</v>
      </c>
      <c r="E128" s="144">
        <v>0</v>
      </c>
      <c r="F128" s="129">
        <f t="shared" si="68"/>
        <v>0</v>
      </c>
      <c r="G128" s="114"/>
      <c r="H128" s="114"/>
      <c r="I128" s="129">
        <f t="shared" si="69"/>
        <v>0</v>
      </c>
      <c r="J128" s="114"/>
      <c r="K128" s="114"/>
      <c r="L128" s="129">
        <f t="shared" si="47"/>
        <v>3449060</v>
      </c>
      <c r="M128" s="129">
        <f t="shared" si="48"/>
        <v>3449060</v>
      </c>
      <c r="N128" s="129">
        <f t="shared" si="49"/>
        <v>0</v>
      </c>
      <c r="O128" s="18"/>
      <c r="P128" s="18"/>
    </row>
    <row r="129" spans="1:16" s="9" customFormat="1" ht="23.25" customHeight="1">
      <c r="A129" s="90" t="s">
        <v>55</v>
      </c>
      <c r="B129" s="133" t="s">
        <v>67</v>
      </c>
      <c r="C129" s="144">
        <v>125472657</v>
      </c>
      <c r="D129" s="129">
        <v>125472657</v>
      </c>
      <c r="E129" s="144">
        <v>0</v>
      </c>
      <c r="F129" s="129">
        <f t="shared" si="68"/>
        <v>125472657</v>
      </c>
      <c r="G129" s="129">
        <f>+D129</f>
        <v>125472657</v>
      </c>
      <c r="H129" s="114"/>
      <c r="I129" s="129">
        <f t="shared" si="69"/>
        <v>0</v>
      </c>
      <c r="J129" s="114"/>
      <c r="K129" s="114"/>
      <c r="L129" s="129">
        <f t="shared" si="47"/>
        <v>0</v>
      </c>
      <c r="M129" s="129">
        <f t="shared" si="48"/>
        <v>0</v>
      </c>
      <c r="N129" s="129">
        <f t="shared" si="49"/>
        <v>0</v>
      </c>
      <c r="O129" s="18"/>
      <c r="P129" s="18"/>
    </row>
    <row r="130" spans="1:16" s="9" customFormat="1" ht="23.25" customHeight="1">
      <c r="A130" s="90" t="s">
        <v>55</v>
      </c>
      <c r="B130" s="133" t="s">
        <v>79</v>
      </c>
      <c r="C130" s="144">
        <v>2114689</v>
      </c>
      <c r="D130" s="129">
        <v>2114689</v>
      </c>
      <c r="E130" s="144">
        <v>0</v>
      </c>
      <c r="F130" s="129">
        <f t="shared" si="68"/>
        <v>2114689</v>
      </c>
      <c r="G130" s="129">
        <f>+D130</f>
        <v>2114689</v>
      </c>
      <c r="H130" s="114"/>
      <c r="I130" s="129">
        <f t="shared" si="69"/>
        <v>0</v>
      </c>
      <c r="J130" s="114"/>
      <c r="K130" s="114"/>
      <c r="L130" s="129">
        <f t="shared" si="47"/>
        <v>0</v>
      </c>
      <c r="M130" s="129">
        <f t="shared" si="48"/>
        <v>0</v>
      </c>
      <c r="N130" s="129">
        <f t="shared" si="49"/>
        <v>0</v>
      </c>
      <c r="O130" s="18"/>
      <c r="P130" s="18"/>
    </row>
    <row r="131" spans="1:16" s="9" customFormat="1" ht="23.25" customHeight="1">
      <c r="A131" s="90" t="s">
        <v>55</v>
      </c>
      <c r="B131" s="133" t="s">
        <v>80</v>
      </c>
      <c r="C131" s="144">
        <v>3159746</v>
      </c>
      <c r="D131" s="129">
        <v>3159746</v>
      </c>
      <c r="E131" s="144">
        <v>0</v>
      </c>
      <c r="F131" s="129">
        <f>SUM(G131:H131)</f>
        <v>3159746</v>
      </c>
      <c r="G131" s="129">
        <f>+D131</f>
        <v>3159746</v>
      </c>
      <c r="H131" s="114"/>
      <c r="I131" s="129">
        <f t="shared" si="69"/>
        <v>0</v>
      </c>
      <c r="J131" s="114"/>
      <c r="K131" s="114"/>
      <c r="L131" s="129">
        <f t="shared" si="47"/>
        <v>0</v>
      </c>
      <c r="M131" s="129">
        <f t="shared" si="48"/>
        <v>0</v>
      </c>
      <c r="N131" s="129">
        <f t="shared" si="49"/>
        <v>0</v>
      </c>
      <c r="O131" s="18"/>
      <c r="P131" s="18"/>
    </row>
    <row r="132" spans="1:16" s="9" customFormat="1" ht="23.25" customHeight="1">
      <c r="A132" s="90" t="s">
        <v>55</v>
      </c>
      <c r="B132" s="133" t="s">
        <v>73</v>
      </c>
      <c r="C132" s="144">
        <v>39000000</v>
      </c>
      <c r="D132" s="129">
        <v>37000000</v>
      </c>
      <c r="E132" s="144">
        <v>2000000</v>
      </c>
      <c r="F132" s="129">
        <f t="shared" ref="F132:F134" si="70">SUM(G132:H132)</f>
        <v>0</v>
      </c>
      <c r="G132" s="114"/>
      <c r="H132" s="114"/>
      <c r="I132" s="129">
        <f t="shared" si="69"/>
        <v>0</v>
      </c>
      <c r="J132" s="114"/>
      <c r="K132" s="114"/>
      <c r="L132" s="129">
        <f t="shared" si="47"/>
        <v>39000000</v>
      </c>
      <c r="M132" s="129">
        <f t="shared" si="48"/>
        <v>37000000</v>
      </c>
      <c r="N132" s="129">
        <f t="shared" si="49"/>
        <v>2000000</v>
      </c>
      <c r="O132" s="18"/>
      <c r="P132" s="18"/>
    </row>
    <row r="133" spans="1:16" s="83" customFormat="1" ht="23.25" customHeight="1">
      <c r="A133" s="90" t="s">
        <v>55</v>
      </c>
      <c r="B133" s="133" t="s">
        <v>69</v>
      </c>
      <c r="C133" s="144">
        <v>254425</v>
      </c>
      <c r="D133" s="129">
        <v>254425</v>
      </c>
      <c r="E133" s="144">
        <v>0</v>
      </c>
      <c r="F133" s="129">
        <f t="shared" si="70"/>
        <v>254425</v>
      </c>
      <c r="G133" s="129">
        <f>+D133</f>
        <v>254425</v>
      </c>
      <c r="H133" s="129"/>
      <c r="I133" s="129">
        <f t="shared" si="69"/>
        <v>0</v>
      </c>
      <c r="J133" s="129"/>
      <c r="K133" s="129"/>
      <c r="L133" s="129">
        <f t="shared" si="47"/>
        <v>0</v>
      </c>
      <c r="M133" s="129">
        <f t="shared" si="48"/>
        <v>0</v>
      </c>
      <c r="N133" s="129">
        <f t="shared" si="49"/>
        <v>0</v>
      </c>
      <c r="O133" s="81"/>
      <c r="P133" s="81"/>
    </row>
    <row r="134" spans="1:16" s="9" customFormat="1" ht="23.25" customHeight="1">
      <c r="A134" s="90" t="s">
        <v>55</v>
      </c>
      <c r="B134" s="133" t="s">
        <v>189</v>
      </c>
      <c r="C134" s="144">
        <v>1248141</v>
      </c>
      <c r="D134" s="129">
        <v>0</v>
      </c>
      <c r="E134" s="144">
        <v>1248141</v>
      </c>
      <c r="F134" s="129">
        <f t="shared" si="70"/>
        <v>0</v>
      </c>
      <c r="G134" s="114"/>
      <c r="H134" s="114"/>
      <c r="I134" s="129">
        <f t="shared" si="69"/>
        <v>0</v>
      </c>
      <c r="J134" s="114"/>
      <c r="K134" s="114"/>
      <c r="L134" s="129">
        <f t="shared" si="47"/>
        <v>1248141</v>
      </c>
      <c r="M134" s="129">
        <f t="shared" si="48"/>
        <v>0</v>
      </c>
      <c r="N134" s="129">
        <f t="shared" si="49"/>
        <v>1248141</v>
      </c>
      <c r="O134" s="18"/>
      <c r="P134" s="18"/>
    </row>
    <row r="135" spans="1:16" s="9" customFormat="1" ht="44.25" customHeight="1">
      <c r="A135" s="111" t="s">
        <v>89</v>
      </c>
      <c r="B135" s="113" t="s">
        <v>90</v>
      </c>
      <c r="C135" s="114">
        <f>+C136+C138+C140+C143</f>
        <v>2473280610</v>
      </c>
      <c r="D135" s="114">
        <f t="shared" ref="D135:K135" si="71">+D136+D138+D140+D143</f>
        <v>2354652610</v>
      </c>
      <c r="E135" s="114">
        <f t="shared" si="71"/>
        <v>118628000</v>
      </c>
      <c r="F135" s="114">
        <f t="shared" si="71"/>
        <v>1773208070</v>
      </c>
      <c r="G135" s="114">
        <f t="shared" si="71"/>
        <v>1773208070</v>
      </c>
      <c r="H135" s="114">
        <f t="shared" si="71"/>
        <v>0</v>
      </c>
      <c r="I135" s="114">
        <f t="shared" si="71"/>
        <v>0</v>
      </c>
      <c r="J135" s="114">
        <f t="shared" si="71"/>
        <v>0</v>
      </c>
      <c r="K135" s="114">
        <f t="shared" si="71"/>
        <v>0</v>
      </c>
      <c r="L135" s="129">
        <f t="shared" si="47"/>
        <v>700072540</v>
      </c>
      <c r="M135" s="129">
        <f t="shared" si="48"/>
        <v>581444540</v>
      </c>
      <c r="N135" s="129">
        <f t="shared" si="49"/>
        <v>118628000</v>
      </c>
      <c r="O135" s="18"/>
      <c r="P135" s="18"/>
    </row>
    <row r="136" spans="1:16" s="9" customFormat="1" ht="91.5" customHeight="1">
      <c r="A136" s="93">
        <v>1</v>
      </c>
      <c r="B136" s="94" t="s">
        <v>91</v>
      </c>
      <c r="C136" s="95">
        <f t="shared" ref="C136:K136" si="72">+C137</f>
        <v>118628000</v>
      </c>
      <c r="D136" s="95">
        <f t="shared" si="72"/>
        <v>0</v>
      </c>
      <c r="E136" s="95">
        <f t="shared" si="72"/>
        <v>118628000</v>
      </c>
      <c r="F136" s="95">
        <f t="shared" si="72"/>
        <v>0</v>
      </c>
      <c r="G136" s="95">
        <f t="shared" si="72"/>
        <v>0</v>
      </c>
      <c r="H136" s="95">
        <f t="shared" si="72"/>
        <v>0</v>
      </c>
      <c r="I136" s="95">
        <f t="shared" si="72"/>
        <v>0</v>
      </c>
      <c r="J136" s="95">
        <f t="shared" si="72"/>
        <v>0</v>
      </c>
      <c r="K136" s="95">
        <f t="shared" si="72"/>
        <v>0</v>
      </c>
      <c r="L136" s="129">
        <f t="shared" si="47"/>
        <v>118628000</v>
      </c>
      <c r="M136" s="129">
        <f t="shared" si="48"/>
        <v>0</v>
      </c>
      <c r="N136" s="129">
        <f t="shared" si="49"/>
        <v>118628000</v>
      </c>
      <c r="O136" s="18"/>
      <c r="P136" s="18"/>
    </row>
    <row r="137" spans="1:16" s="9" customFormat="1" ht="23.25" customHeight="1">
      <c r="A137" s="90" t="s">
        <v>55</v>
      </c>
      <c r="B137" s="147" t="s">
        <v>92</v>
      </c>
      <c r="C137" s="144">
        <v>118628000</v>
      </c>
      <c r="D137" s="129">
        <v>0</v>
      </c>
      <c r="E137" s="144">
        <v>118628000</v>
      </c>
      <c r="F137" s="114"/>
      <c r="G137" s="114"/>
      <c r="H137" s="114"/>
      <c r="I137" s="114"/>
      <c r="J137" s="114"/>
      <c r="K137" s="114"/>
      <c r="L137" s="129">
        <f t="shared" si="47"/>
        <v>118628000</v>
      </c>
      <c r="M137" s="129">
        <f t="shared" si="48"/>
        <v>0</v>
      </c>
      <c r="N137" s="129">
        <f t="shared" si="49"/>
        <v>118628000</v>
      </c>
      <c r="O137" s="18"/>
      <c r="P137" s="18"/>
    </row>
    <row r="138" spans="1:16" s="9" customFormat="1" ht="75.75" customHeight="1">
      <c r="A138" s="93">
        <v>2</v>
      </c>
      <c r="B138" s="94" t="s">
        <v>93</v>
      </c>
      <c r="C138" s="95">
        <f t="shared" ref="C138:K138" si="73">+C139</f>
        <v>0</v>
      </c>
      <c r="D138" s="95">
        <f t="shared" si="73"/>
        <v>0</v>
      </c>
      <c r="E138" s="95">
        <f t="shared" si="73"/>
        <v>0</v>
      </c>
      <c r="F138" s="95">
        <f t="shared" si="73"/>
        <v>0</v>
      </c>
      <c r="G138" s="95">
        <f t="shared" si="73"/>
        <v>0</v>
      </c>
      <c r="H138" s="95">
        <f t="shared" si="73"/>
        <v>0</v>
      </c>
      <c r="I138" s="95">
        <f t="shared" si="73"/>
        <v>0</v>
      </c>
      <c r="J138" s="95">
        <f t="shared" si="73"/>
        <v>0</v>
      </c>
      <c r="K138" s="95">
        <f t="shared" si="73"/>
        <v>0</v>
      </c>
      <c r="L138" s="129">
        <f t="shared" si="47"/>
        <v>0</v>
      </c>
      <c r="M138" s="129">
        <f t="shared" si="48"/>
        <v>0</v>
      </c>
      <c r="N138" s="129">
        <f t="shared" si="49"/>
        <v>0</v>
      </c>
      <c r="O138" s="18"/>
      <c r="P138" s="18"/>
    </row>
    <row r="139" spans="1:16" s="9" customFormat="1" ht="23.25" customHeight="1">
      <c r="A139" s="90" t="s">
        <v>55</v>
      </c>
      <c r="B139" s="147" t="s">
        <v>94</v>
      </c>
      <c r="C139" s="144">
        <v>0</v>
      </c>
      <c r="D139" s="129">
        <v>0</v>
      </c>
      <c r="E139" s="144">
        <v>0</v>
      </c>
      <c r="F139" s="114"/>
      <c r="G139" s="114"/>
      <c r="H139" s="114"/>
      <c r="I139" s="114"/>
      <c r="J139" s="114"/>
      <c r="K139" s="114"/>
      <c r="L139" s="129">
        <f t="shared" si="47"/>
        <v>0</v>
      </c>
      <c r="M139" s="129">
        <f t="shared" si="48"/>
        <v>0</v>
      </c>
      <c r="N139" s="129">
        <f t="shared" si="49"/>
        <v>0</v>
      </c>
      <c r="O139" s="18"/>
      <c r="P139" s="18"/>
    </row>
    <row r="140" spans="1:16" s="9" customFormat="1" ht="45" customHeight="1">
      <c r="A140" s="93">
        <v>3</v>
      </c>
      <c r="B140" s="94" t="s">
        <v>95</v>
      </c>
      <c r="C140" s="95">
        <f t="shared" ref="C140:K140" si="74">+C141+C142</f>
        <v>103244540</v>
      </c>
      <c r="D140" s="95">
        <f t="shared" si="74"/>
        <v>103244540</v>
      </c>
      <c r="E140" s="95">
        <f t="shared" si="74"/>
        <v>0</v>
      </c>
      <c r="F140" s="95">
        <f t="shared" si="74"/>
        <v>0</v>
      </c>
      <c r="G140" s="95">
        <f t="shared" si="74"/>
        <v>0</v>
      </c>
      <c r="H140" s="95">
        <f t="shared" si="74"/>
        <v>0</v>
      </c>
      <c r="I140" s="95">
        <f t="shared" si="74"/>
        <v>0</v>
      </c>
      <c r="J140" s="95">
        <f t="shared" si="74"/>
        <v>0</v>
      </c>
      <c r="K140" s="95">
        <f t="shared" si="74"/>
        <v>0</v>
      </c>
      <c r="L140" s="129">
        <f t="shared" si="47"/>
        <v>103244540</v>
      </c>
      <c r="M140" s="129">
        <f t="shared" si="48"/>
        <v>103244540</v>
      </c>
      <c r="N140" s="129">
        <f t="shared" si="49"/>
        <v>0</v>
      </c>
      <c r="O140" s="18"/>
      <c r="P140" s="18"/>
    </row>
    <row r="141" spans="1:16" s="9" customFormat="1" ht="21.75" customHeight="1">
      <c r="A141" s="90" t="s">
        <v>55</v>
      </c>
      <c r="B141" s="147" t="s">
        <v>186</v>
      </c>
      <c r="C141" s="144">
        <f>SUM(D141:E141)</f>
        <v>99339840</v>
      </c>
      <c r="D141" s="129">
        <v>99339840</v>
      </c>
      <c r="E141" s="144">
        <v>0</v>
      </c>
      <c r="F141" s="114"/>
      <c r="G141" s="114"/>
      <c r="H141" s="114"/>
      <c r="I141" s="114"/>
      <c r="J141" s="114"/>
      <c r="K141" s="114"/>
      <c r="L141" s="129">
        <f t="shared" si="47"/>
        <v>99339840</v>
      </c>
      <c r="M141" s="129">
        <f t="shared" si="48"/>
        <v>99339840</v>
      </c>
      <c r="N141" s="129">
        <f t="shared" si="49"/>
        <v>0</v>
      </c>
      <c r="O141" s="18"/>
      <c r="P141" s="18"/>
    </row>
    <row r="142" spans="1:16" s="9" customFormat="1" ht="21.75" customHeight="1">
      <c r="A142" s="90" t="s">
        <v>55</v>
      </c>
      <c r="B142" s="147" t="s">
        <v>193</v>
      </c>
      <c r="C142" s="144">
        <f>SUM(D142:E142)</f>
        <v>3904700</v>
      </c>
      <c r="D142" s="129">
        <v>3904700</v>
      </c>
      <c r="E142" s="144">
        <v>0</v>
      </c>
      <c r="F142" s="114"/>
      <c r="G142" s="114"/>
      <c r="H142" s="114"/>
      <c r="I142" s="129">
        <f>SUM(J142:K142)</f>
        <v>0</v>
      </c>
      <c r="J142" s="129"/>
      <c r="K142" s="114"/>
      <c r="L142" s="129">
        <f t="shared" ref="L142:L190" si="75">SUM(M142:N142)</f>
        <v>3904700</v>
      </c>
      <c r="M142" s="129">
        <f t="shared" ref="M142:M190" si="76">+D142-G142+J142</f>
        <v>3904700</v>
      </c>
      <c r="N142" s="129">
        <f t="shared" ref="N142:N190" si="77">+E142-H142+K142</f>
        <v>0</v>
      </c>
      <c r="O142" s="18"/>
      <c r="P142" s="18"/>
    </row>
    <row r="143" spans="1:16" s="9" customFormat="1" ht="55.5" customHeight="1">
      <c r="A143" s="93">
        <v>4</v>
      </c>
      <c r="B143" s="99" t="s">
        <v>56</v>
      </c>
      <c r="C143" s="95">
        <f t="shared" ref="C143:K143" si="78">+C144+C145</f>
        <v>2251408070</v>
      </c>
      <c r="D143" s="95">
        <f t="shared" si="78"/>
        <v>2251408070</v>
      </c>
      <c r="E143" s="95">
        <f t="shared" si="78"/>
        <v>0</v>
      </c>
      <c r="F143" s="95">
        <f t="shared" si="78"/>
        <v>1773208070</v>
      </c>
      <c r="G143" s="95">
        <f t="shared" si="78"/>
        <v>1773208070</v>
      </c>
      <c r="H143" s="95">
        <f t="shared" si="78"/>
        <v>0</v>
      </c>
      <c r="I143" s="95">
        <f t="shared" si="78"/>
        <v>0</v>
      </c>
      <c r="J143" s="95">
        <f t="shared" si="78"/>
        <v>0</v>
      </c>
      <c r="K143" s="95">
        <f t="shared" si="78"/>
        <v>0</v>
      </c>
      <c r="L143" s="129">
        <f t="shared" si="75"/>
        <v>478200000</v>
      </c>
      <c r="M143" s="129">
        <f t="shared" si="76"/>
        <v>478200000</v>
      </c>
      <c r="N143" s="129">
        <f t="shared" si="77"/>
        <v>0</v>
      </c>
      <c r="O143" s="18"/>
      <c r="P143" s="18"/>
    </row>
    <row r="144" spans="1:16" s="9" customFormat="1" ht="20.25" customHeight="1">
      <c r="A144" s="90" t="s">
        <v>55</v>
      </c>
      <c r="B144" s="147" t="s">
        <v>175</v>
      </c>
      <c r="C144" s="144">
        <f>SUM(D144:E144)</f>
        <v>500000000</v>
      </c>
      <c r="D144" s="129">
        <v>500000000</v>
      </c>
      <c r="E144" s="144">
        <v>0</v>
      </c>
      <c r="F144" s="129">
        <f>SUM(G144:H144)</f>
        <v>21800000</v>
      </c>
      <c r="G144" s="129">
        <v>21800000</v>
      </c>
      <c r="H144" s="114"/>
      <c r="I144" s="114"/>
      <c r="J144" s="114"/>
      <c r="K144" s="114"/>
      <c r="L144" s="129">
        <f t="shared" si="75"/>
        <v>478200000</v>
      </c>
      <c r="M144" s="129">
        <f t="shared" si="76"/>
        <v>478200000</v>
      </c>
      <c r="N144" s="129">
        <f t="shared" si="77"/>
        <v>0</v>
      </c>
      <c r="O144" s="18"/>
      <c r="P144" s="18"/>
    </row>
    <row r="145" spans="1:16" s="9" customFormat="1" ht="20.25" customHeight="1">
      <c r="A145" s="90" t="s">
        <v>55</v>
      </c>
      <c r="B145" s="147" t="s">
        <v>97</v>
      </c>
      <c r="C145" s="144">
        <f>SUM(D145:E145)</f>
        <v>1751408070</v>
      </c>
      <c r="D145" s="129">
        <f>2251408070-D144</f>
        <v>1751408070</v>
      </c>
      <c r="E145" s="144"/>
      <c r="F145" s="129">
        <f>SUM(G145:H145)</f>
        <v>1751408070</v>
      </c>
      <c r="G145" s="129">
        <f>+D145</f>
        <v>1751408070</v>
      </c>
      <c r="H145" s="114"/>
      <c r="I145" s="114"/>
      <c r="J145" s="114"/>
      <c r="K145" s="114"/>
      <c r="L145" s="129">
        <f t="shared" si="75"/>
        <v>0</v>
      </c>
      <c r="M145" s="129">
        <f t="shared" si="76"/>
        <v>0</v>
      </c>
      <c r="N145" s="129">
        <f t="shared" si="77"/>
        <v>0</v>
      </c>
      <c r="O145" s="18"/>
      <c r="P145" s="18"/>
    </row>
    <row r="146" spans="1:16" s="9" customFormat="1" ht="63" customHeight="1">
      <c r="A146" s="111" t="s">
        <v>98</v>
      </c>
      <c r="B146" s="113" t="s">
        <v>58</v>
      </c>
      <c r="C146" s="114">
        <f t="shared" ref="C146:K146" si="79">+C147</f>
        <v>7180000</v>
      </c>
      <c r="D146" s="114">
        <f t="shared" si="79"/>
        <v>7180000</v>
      </c>
      <c r="E146" s="114">
        <f t="shared" si="79"/>
        <v>0</v>
      </c>
      <c r="F146" s="114">
        <f t="shared" si="79"/>
        <v>0</v>
      </c>
      <c r="G146" s="114">
        <f t="shared" si="79"/>
        <v>0</v>
      </c>
      <c r="H146" s="114">
        <f t="shared" si="79"/>
        <v>0</v>
      </c>
      <c r="I146" s="114">
        <f t="shared" si="79"/>
        <v>0</v>
      </c>
      <c r="J146" s="114">
        <f t="shared" si="79"/>
        <v>0</v>
      </c>
      <c r="K146" s="114">
        <f t="shared" si="79"/>
        <v>0</v>
      </c>
      <c r="L146" s="129">
        <f t="shared" si="75"/>
        <v>7180000</v>
      </c>
      <c r="M146" s="129">
        <f t="shared" si="76"/>
        <v>7180000</v>
      </c>
      <c r="N146" s="129">
        <f t="shared" si="77"/>
        <v>0</v>
      </c>
      <c r="O146" s="18"/>
      <c r="P146" s="18"/>
    </row>
    <row r="147" spans="1:16" s="9" customFormat="1" ht="30" customHeight="1">
      <c r="A147" s="90">
        <v>1</v>
      </c>
      <c r="B147" s="147" t="s">
        <v>178</v>
      </c>
      <c r="C147" s="144">
        <f>SUM(D147:E147)</f>
        <v>7180000</v>
      </c>
      <c r="D147" s="129">
        <v>7180000</v>
      </c>
      <c r="E147" s="134"/>
      <c r="F147" s="114"/>
      <c r="G147" s="114"/>
      <c r="H147" s="114"/>
      <c r="I147" s="114"/>
      <c r="J147" s="114"/>
      <c r="K147" s="114"/>
      <c r="L147" s="129">
        <f t="shared" si="75"/>
        <v>7180000</v>
      </c>
      <c r="M147" s="129">
        <f t="shared" si="76"/>
        <v>7180000</v>
      </c>
      <c r="N147" s="129">
        <f t="shared" si="77"/>
        <v>0</v>
      </c>
      <c r="O147" s="18"/>
      <c r="P147" s="18"/>
    </row>
    <row r="148" spans="1:16" s="9" customFormat="1" ht="58.5" customHeight="1">
      <c r="A148" s="111" t="s">
        <v>140</v>
      </c>
      <c r="B148" s="113" t="s">
        <v>50</v>
      </c>
      <c r="C148" s="114">
        <f>SUM(C149:C165)</f>
        <v>841116445</v>
      </c>
      <c r="D148" s="114">
        <f t="shared" ref="D148:K148" si="80">SUM(D149:D165)</f>
        <v>811659327</v>
      </c>
      <c r="E148" s="114">
        <f t="shared" si="80"/>
        <v>29457118</v>
      </c>
      <c r="F148" s="114">
        <f t="shared" si="80"/>
        <v>19007077.99999997</v>
      </c>
      <c r="G148" s="114">
        <f t="shared" si="80"/>
        <v>18990477.99999997</v>
      </c>
      <c r="H148" s="114">
        <f t="shared" si="80"/>
        <v>16600</v>
      </c>
      <c r="I148" s="114">
        <f t="shared" si="80"/>
        <v>22091256</v>
      </c>
      <c r="J148" s="114">
        <f t="shared" si="80"/>
        <v>22091256</v>
      </c>
      <c r="K148" s="114">
        <f t="shared" si="80"/>
        <v>0</v>
      </c>
      <c r="L148" s="114">
        <f t="shared" si="75"/>
        <v>844200623</v>
      </c>
      <c r="M148" s="114">
        <f t="shared" si="76"/>
        <v>814760105</v>
      </c>
      <c r="N148" s="114">
        <f t="shared" si="77"/>
        <v>29440518</v>
      </c>
      <c r="O148" s="18"/>
      <c r="P148" s="18"/>
    </row>
    <row r="149" spans="1:16" s="9" customFormat="1" ht="23.25" customHeight="1">
      <c r="A149" s="90">
        <v>1</v>
      </c>
      <c r="B149" s="147" t="s">
        <v>101</v>
      </c>
      <c r="C149" s="144">
        <v>637841619</v>
      </c>
      <c r="D149" s="129">
        <v>608401101</v>
      </c>
      <c r="E149" s="144">
        <v>29440518</v>
      </c>
      <c r="F149" s="129">
        <f t="shared" ref="F149:F158" si="81">SUM(G149:H149)</f>
        <v>0</v>
      </c>
      <c r="G149" s="114"/>
      <c r="H149" s="114"/>
      <c r="I149" s="129">
        <f t="shared" ref="I149:I158" si="82">SUM(J149:K149)</f>
        <v>0</v>
      </c>
      <c r="J149" s="114"/>
      <c r="K149" s="114"/>
      <c r="L149" s="129">
        <f t="shared" si="75"/>
        <v>637841619</v>
      </c>
      <c r="M149" s="129">
        <f t="shared" si="76"/>
        <v>608401101</v>
      </c>
      <c r="N149" s="129">
        <f t="shared" si="77"/>
        <v>29440518</v>
      </c>
      <c r="O149" s="18"/>
      <c r="P149" s="18"/>
    </row>
    <row r="150" spans="1:16" s="9" customFormat="1" ht="23.25" customHeight="1">
      <c r="A150" s="90">
        <v>2</v>
      </c>
      <c r="B150" s="133" t="s">
        <v>62</v>
      </c>
      <c r="C150" s="144">
        <v>7832178</v>
      </c>
      <c r="D150" s="129">
        <v>7832178</v>
      </c>
      <c r="E150" s="144">
        <v>0</v>
      </c>
      <c r="F150" s="129">
        <f t="shared" si="81"/>
        <v>0</v>
      </c>
      <c r="G150" s="114"/>
      <c r="H150" s="114"/>
      <c r="I150" s="129">
        <f t="shared" si="82"/>
        <v>0</v>
      </c>
      <c r="J150" s="114"/>
      <c r="K150" s="114"/>
      <c r="L150" s="129">
        <f t="shared" si="75"/>
        <v>7832178</v>
      </c>
      <c r="M150" s="129">
        <f t="shared" si="76"/>
        <v>7832178</v>
      </c>
      <c r="N150" s="129">
        <f t="shared" si="77"/>
        <v>0</v>
      </c>
      <c r="O150" s="18"/>
      <c r="P150" s="18"/>
    </row>
    <row r="151" spans="1:16" s="9" customFormat="1" ht="23.25" customHeight="1">
      <c r="A151" s="90">
        <v>3</v>
      </c>
      <c r="B151" s="133" t="s">
        <v>63</v>
      </c>
      <c r="C151" s="144">
        <v>23534450</v>
      </c>
      <c r="D151" s="129">
        <v>23534450</v>
      </c>
      <c r="E151" s="144">
        <v>0</v>
      </c>
      <c r="F151" s="129">
        <f t="shared" si="81"/>
        <v>0</v>
      </c>
      <c r="G151" s="114"/>
      <c r="H151" s="114"/>
      <c r="I151" s="129">
        <f t="shared" si="82"/>
        <v>0</v>
      </c>
      <c r="J151" s="114"/>
      <c r="K151" s="114"/>
      <c r="L151" s="129">
        <f t="shared" si="75"/>
        <v>23534450</v>
      </c>
      <c r="M151" s="129">
        <f t="shared" si="76"/>
        <v>23534450</v>
      </c>
      <c r="N151" s="129">
        <f t="shared" si="77"/>
        <v>0</v>
      </c>
      <c r="O151" s="18"/>
      <c r="P151" s="18"/>
    </row>
    <row r="152" spans="1:16" s="9" customFormat="1" ht="23.25" customHeight="1">
      <c r="A152" s="90">
        <v>4</v>
      </c>
      <c r="B152" s="133" t="s">
        <v>84</v>
      </c>
      <c r="C152" s="144">
        <v>17700000</v>
      </c>
      <c r="D152" s="129">
        <v>17700000</v>
      </c>
      <c r="E152" s="144">
        <v>0</v>
      </c>
      <c r="F152" s="129">
        <f t="shared" si="81"/>
        <v>0</v>
      </c>
      <c r="G152" s="114"/>
      <c r="H152" s="114"/>
      <c r="I152" s="129">
        <f t="shared" si="82"/>
        <v>0</v>
      </c>
      <c r="J152" s="114"/>
      <c r="K152" s="114"/>
      <c r="L152" s="129">
        <f t="shared" si="75"/>
        <v>17700000</v>
      </c>
      <c r="M152" s="129">
        <f t="shared" si="76"/>
        <v>17700000</v>
      </c>
      <c r="N152" s="129">
        <f t="shared" si="77"/>
        <v>0</v>
      </c>
      <c r="O152" s="18"/>
      <c r="P152" s="18"/>
    </row>
    <row r="153" spans="1:16" s="9" customFormat="1" ht="23.25" customHeight="1">
      <c r="A153" s="90">
        <v>5</v>
      </c>
      <c r="B153" s="133" t="s">
        <v>77</v>
      </c>
      <c r="C153" s="144">
        <v>28000</v>
      </c>
      <c r="D153" s="129">
        <v>18000</v>
      </c>
      <c r="E153" s="144">
        <v>10000</v>
      </c>
      <c r="F153" s="129">
        <f t="shared" si="81"/>
        <v>28000</v>
      </c>
      <c r="G153" s="129">
        <f>+D153</f>
        <v>18000</v>
      </c>
      <c r="H153" s="129">
        <f>+E153</f>
        <v>10000</v>
      </c>
      <c r="I153" s="129">
        <f t="shared" si="82"/>
        <v>0</v>
      </c>
      <c r="J153" s="114"/>
      <c r="K153" s="114"/>
      <c r="L153" s="129">
        <f t="shared" si="75"/>
        <v>0</v>
      </c>
      <c r="M153" s="129">
        <f t="shared" si="76"/>
        <v>0</v>
      </c>
      <c r="N153" s="129">
        <f t="shared" si="77"/>
        <v>0</v>
      </c>
      <c r="O153" s="18"/>
      <c r="P153" s="18"/>
    </row>
    <row r="154" spans="1:16" s="9" customFormat="1" ht="23.25" customHeight="1">
      <c r="A154" s="90">
        <v>6</v>
      </c>
      <c r="B154" s="133" t="s">
        <v>78</v>
      </c>
      <c r="C154" s="144">
        <v>13754410</v>
      </c>
      <c r="D154" s="129">
        <v>13754410</v>
      </c>
      <c r="E154" s="144">
        <v>0</v>
      </c>
      <c r="F154" s="129">
        <f t="shared" si="81"/>
        <v>13754410</v>
      </c>
      <c r="G154" s="129">
        <f>+D154</f>
        <v>13754410</v>
      </c>
      <c r="H154" s="114"/>
      <c r="I154" s="129">
        <f t="shared" si="82"/>
        <v>0</v>
      </c>
      <c r="J154" s="114"/>
      <c r="K154" s="114"/>
      <c r="L154" s="129">
        <f t="shared" si="75"/>
        <v>0</v>
      </c>
      <c r="M154" s="129">
        <f t="shared" si="76"/>
        <v>0</v>
      </c>
      <c r="N154" s="129">
        <f t="shared" si="77"/>
        <v>0</v>
      </c>
      <c r="O154" s="18"/>
      <c r="P154" s="18"/>
    </row>
    <row r="155" spans="1:16" s="9" customFormat="1" ht="23.25" customHeight="1">
      <c r="A155" s="90">
        <v>7</v>
      </c>
      <c r="B155" s="133" t="s">
        <v>65</v>
      </c>
      <c r="C155" s="144">
        <v>145474</v>
      </c>
      <c r="D155" s="129">
        <v>145474</v>
      </c>
      <c r="E155" s="144">
        <v>0</v>
      </c>
      <c r="F155" s="129">
        <f t="shared" si="81"/>
        <v>0</v>
      </c>
      <c r="G155" s="114"/>
      <c r="H155" s="114"/>
      <c r="I155" s="129">
        <f t="shared" si="82"/>
        <v>0</v>
      </c>
      <c r="J155" s="114"/>
      <c r="K155" s="114"/>
      <c r="L155" s="129">
        <f t="shared" si="75"/>
        <v>145474</v>
      </c>
      <c r="M155" s="129">
        <f t="shared" si="76"/>
        <v>145474</v>
      </c>
      <c r="N155" s="129">
        <f t="shared" si="77"/>
        <v>0</v>
      </c>
      <c r="O155" s="18"/>
      <c r="P155" s="18"/>
    </row>
    <row r="156" spans="1:16" s="9" customFormat="1" ht="23.25" customHeight="1">
      <c r="A156" s="90">
        <v>8</v>
      </c>
      <c r="B156" s="133" t="s">
        <v>66</v>
      </c>
      <c r="C156" s="144">
        <v>24376106</v>
      </c>
      <c r="D156" s="129">
        <v>24376106</v>
      </c>
      <c r="E156" s="144">
        <v>0</v>
      </c>
      <c r="F156" s="129">
        <f t="shared" si="81"/>
        <v>0</v>
      </c>
      <c r="G156" s="114"/>
      <c r="H156" s="114"/>
      <c r="I156" s="129">
        <f t="shared" si="82"/>
        <v>0</v>
      </c>
      <c r="J156" s="114"/>
      <c r="K156" s="114"/>
      <c r="L156" s="129">
        <f t="shared" si="75"/>
        <v>24376106</v>
      </c>
      <c r="M156" s="129">
        <f t="shared" si="76"/>
        <v>24376106</v>
      </c>
      <c r="N156" s="129">
        <f t="shared" si="77"/>
        <v>0</v>
      </c>
      <c r="O156" s="18"/>
      <c r="P156" s="18"/>
    </row>
    <row r="157" spans="1:16" s="9" customFormat="1" ht="23.25" customHeight="1">
      <c r="A157" s="90">
        <v>9</v>
      </c>
      <c r="B157" s="133" t="s">
        <v>67</v>
      </c>
      <c r="C157" s="144">
        <v>10622</v>
      </c>
      <c r="D157" s="129">
        <v>4022</v>
      </c>
      <c r="E157" s="144">
        <v>6600</v>
      </c>
      <c r="F157" s="129">
        <f t="shared" si="81"/>
        <v>10622</v>
      </c>
      <c r="G157" s="129">
        <f>+D157</f>
        <v>4022</v>
      </c>
      <c r="H157" s="129">
        <f>+E157</f>
        <v>6600</v>
      </c>
      <c r="I157" s="129">
        <f t="shared" si="82"/>
        <v>0</v>
      </c>
      <c r="J157" s="114"/>
      <c r="K157" s="114"/>
      <c r="L157" s="129">
        <f t="shared" si="75"/>
        <v>0</v>
      </c>
      <c r="M157" s="129">
        <f t="shared" si="76"/>
        <v>0</v>
      </c>
      <c r="N157" s="129">
        <f t="shared" si="77"/>
        <v>0</v>
      </c>
      <c r="O157" s="18"/>
      <c r="P157" s="18"/>
    </row>
    <row r="158" spans="1:16" s="9" customFormat="1" ht="23.25" customHeight="1">
      <c r="A158" s="90">
        <v>10</v>
      </c>
      <c r="B158" s="133" t="s">
        <v>79</v>
      </c>
      <c r="C158" s="144">
        <v>84670</v>
      </c>
      <c r="D158" s="129">
        <v>84670</v>
      </c>
      <c r="E158" s="144">
        <v>0</v>
      </c>
      <c r="F158" s="129">
        <f t="shared" si="81"/>
        <v>0</v>
      </c>
      <c r="G158" s="114"/>
      <c r="H158" s="114"/>
      <c r="I158" s="129">
        <f t="shared" si="82"/>
        <v>0</v>
      </c>
      <c r="J158" s="114"/>
      <c r="K158" s="114"/>
      <c r="L158" s="129">
        <f t="shared" si="75"/>
        <v>84670</v>
      </c>
      <c r="M158" s="129">
        <f t="shared" si="76"/>
        <v>84670</v>
      </c>
      <c r="N158" s="129">
        <f t="shared" si="77"/>
        <v>0</v>
      </c>
      <c r="O158" s="18"/>
      <c r="P158" s="18"/>
    </row>
    <row r="159" spans="1:16" s="9" customFormat="1" ht="23.25" customHeight="1">
      <c r="A159" s="90">
        <v>11</v>
      </c>
      <c r="B159" s="133" t="s">
        <v>80</v>
      </c>
      <c r="C159" s="144">
        <v>5214045.9999999702</v>
      </c>
      <c r="D159" s="129">
        <v>5214045.9999999702</v>
      </c>
      <c r="E159" s="144">
        <v>0</v>
      </c>
      <c r="F159" s="129">
        <f>SUM(G159:H159)</f>
        <v>5214045.9999999702</v>
      </c>
      <c r="G159" s="129">
        <f>+D159</f>
        <v>5214045.9999999702</v>
      </c>
      <c r="H159" s="114"/>
      <c r="I159" s="129">
        <f>SUM(J159:K159)</f>
        <v>0</v>
      </c>
      <c r="J159" s="114"/>
      <c r="K159" s="114"/>
      <c r="L159" s="129">
        <f t="shared" si="75"/>
        <v>0</v>
      </c>
      <c r="M159" s="129">
        <f t="shared" si="76"/>
        <v>0</v>
      </c>
      <c r="N159" s="129">
        <f t="shared" si="77"/>
        <v>0</v>
      </c>
      <c r="O159" s="18"/>
      <c r="P159" s="18"/>
    </row>
    <row r="160" spans="1:16" s="9" customFormat="1" ht="23.25" customHeight="1">
      <c r="A160" s="90">
        <v>12</v>
      </c>
      <c r="B160" s="133" t="s">
        <v>72</v>
      </c>
      <c r="C160" s="144">
        <v>83200000.000000015</v>
      </c>
      <c r="D160" s="129">
        <v>83200000.000000015</v>
      </c>
      <c r="E160" s="144">
        <v>0</v>
      </c>
      <c r="F160" s="129">
        <f t="shared" ref="F160:F165" si="83">SUM(G160:H160)</f>
        <v>0</v>
      </c>
      <c r="G160" s="114"/>
      <c r="H160" s="114"/>
      <c r="I160" s="129">
        <f t="shared" ref="I160:I165" si="84">SUM(J160:K160)</f>
        <v>0</v>
      </c>
      <c r="J160" s="114"/>
      <c r="K160" s="114"/>
      <c r="L160" s="129">
        <f t="shared" si="75"/>
        <v>83200000.000000015</v>
      </c>
      <c r="M160" s="129">
        <f t="shared" si="76"/>
        <v>83200000.000000015</v>
      </c>
      <c r="N160" s="129">
        <f t="shared" si="77"/>
        <v>0</v>
      </c>
      <c r="O160" s="18"/>
      <c r="P160" s="18"/>
    </row>
    <row r="161" spans="1:16" s="9" customFormat="1" ht="23.25" customHeight="1">
      <c r="A161" s="90">
        <v>13</v>
      </c>
      <c r="B161" s="133" t="s">
        <v>68</v>
      </c>
      <c r="C161" s="144">
        <v>175430</v>
      </c>
      <c r="D161" s="129">
        <v>175430</v>
      </c>
      <c r="E161" s="144">
        <v>0</v>
      </c>
      <c r="F161" s="129">
        <f t="shared" si="83"/>
        <v>0</v>
      </c>
      <c r="G161" s="114"/>
      <c r="H161" s="114"/>
      <c r="I161" s="129">
        <f t="shared" si="84"/>
        <v>0</v>
      </c>
      <c r="J161" s="114"/>
      <c r="K161" s="114"/>
      <c r="L161" s="129">
        <f t="shared" si="75"/>
        <v>175430</v>
      </c>
      <c r="M161" s="129">
        <f t="shared" si="76"/>
        <v>175430</v>
      </c>
      <c r="N161" s="129">
        <f t="shared" si="77"/>
        <v>0</v>
      </c>
      <c r="O161" s="18"/>
      <c r="P161" s="18"/>
    </row>
    <row r="162" spans="1:16" s="9" customFormat="1" ht="23.25" customHeight="1">
      <c r="A162" s="90">
        <v>14</v>
      </c>
      <c r="B162" s="133" t="s">
        <v>74</v>
      </c>
      <c r="C162" s="144">
        <v>4951500</v>
      </c>
      <c r="D162" s="129">
        <v>4951500</v>
      </c>
      <c r="E162" s="144">
        <v>0</v>
      </c>
      <c r="F162" s="129">
        <f t="shared" si="83"/>
        <v>0</v>
      </c>
      <c r="G162" s="114"/>
      <c r="H162" s="114"/>
      <c r="I162" s="129">
        <f t="shared" si="84"/>
        <v>0</v>
      </c>
      <c r="J162" s="114"/>
      <c r="K162" s="114"/>
      <c r="L162" s="129">
        <f t="shared" si="75"/>
        <v>4951500</v>
      </c>
      <c r="M162" s="129">
        <f t="shared" si="76"/>
        <v>4951500</v>
      </c>
      <c r="N162" s="129">
        <f t="shared" si="77"/>
        <v>0</v>
      </c>
      <c r="O162" s="18"/>
      <c r="P162" s="18"/>
    </row>
    <row r="163" spans="1:16" s="9" customFormat="1" ht="23.25" customHeight="1">
      <c r="A163" s="90">
        <v>15</v>
      </c>
      <c r="B163" s="133" t="s">
        <v>69</v>
      </c>
      <c r="C163" s="144">
        <v>7670440</v>
      </c>
      <c r="D163" s="129">
        <v>7670440</v>
      </c>
      <c r="E163" s="144">
        <v>0</v>
      </c>
      <c r="F163" s="129">
        <f t="shared" si="83"/>
        <v>0</v>
      </c>
      <c r="G163" s="114"/>
      <c r="H163" s="114"/>
      <c r="I163" s="129">
        <f t="shared" si="84"/>
        <v>0</v>
      </c>
      <c r="J163" s="114"/>
      <c r="K163" s="114"/>
      <c r="L163" s="129">
        <f t="shared" si="75"/>
        <v>7670440</v>
      </c>
      <c r="M163" s="129">
        <f t="shared" si="76"/>
        <v>7670440</v>
      </c>
      <c r="N163" s="129">
        <f t="shared" si="77"/>
        <v>0</v>
      </c>
      <c r="O163" s="18"/>
      <c r="P163" s="18"/>
    </row>
    <row r="164" spans="1:16" s="9" customFormat="1" ht="23.25" customHeight="1">
      <c r="A164" s="90">
        <v>16</v>
      </c>
      <c r="B164" s="133" t="s">
        <v>64</v>
      </c>
      <c r="C164" s="144">
        <v>379300</v>
      </c>
      <c r="D164" s="129">
        <v>379300</v>
      </c>
      <c r="E164" s="144">
        <v>0</v>
      </c>
      <c r="F164" s="129">
        <f t="shared" si="83"/>
        <v>0</v>
      </c>
      <c r="G164" s="114"/>
      <c r="H164" s="114"/>
      <c r="I164" s="129">
        <f t="shared" si="84"/>
        <v>22091256</v>
      </c>
      <c r="J164" s="129">
        <f>+G119+G82</f>
        <v>22091256</v>
      </c>
      <c r="K164" s="114"/>
      <c r="L164" s="129">
        <f t="shared" si="75"/>
        <v>22470556</v>
      </c>
      <c r="M164" s="129">
        <f t="shared" si="76"/>
        <v>22470556</v>
      </c>
      <c r="N164" s="129">
        <f t="shared" si="77"/>
        <v>0</v>
      </c>
      <c r="O164" s="18"/>
      <c r="P164" s="18"/>
    </row>
    <row r="165" spans="1:16" s="9" customFormat="1" ht="23.25" customHeight="1">
      <c r="A165" s="90">
        <v>17</v>
      </c>
      <c r="B165" s="133" t="s">
        <v>189</v>
      </c>
      <c r="C165" s="144">
        <v>14218200</v>
      </c>
      <c r="D165" s="129">
        <v>14218200</v>
      </c>
      <c r="E165" s="144">
        <v>0</v>
      </c>
      <c r="F165" s="129">
        <f t="shared" si="83"/>
        <v>0</v>
      </c>
      <c r="G165" s="114"/>
      <c r="H165" s="114"/>
      <c r="I165" s="129">
        <f t="shared" si="84"/>
        <v>0</v>
      </c>
      <c r="J165" s="114"/>
      <c r="K165" s="114"/>
      <c r="L165" s="129">
        <f t="shared" si="75"/>
        <v>14218200</v>
      </c>
      <c r="M165" s="129">
        <f t="shared" si="76"/>
        <v>14218200</v>
      </c>
      <c r="N165" s="129">
        <f t="shared" si="77"/>
        <v>0</v>
      </c>
      <c r="O165" s="18"/>
      <c r="P165" s="18"/>
    </row>
    <row r="166" spans="1:16" s="9" customFormat="1" ht="56.25" customHeight="1">
      <c r="A166" s="111" t="s">
        <v>100</v>
      </c>
      <c r="B166" s="113" t="s">
        <v>103</v>
      </c>
      <c r="C166" s="114">
        <f t="shared" ref="C166:N166" si="85">SUM(C167)</f>
        <v>256310716</v>
      </c>
      <c r="D166" s="114">
        <f t="shared" si="85"/>
        <v>244079516</v>
      </c>
      <c r="E166" s="114">
        <f t="shared" si="85"/>
        <v>12231200</v>
      </c>
      <c r="F166" s="114">
        <f t="shared" si="85"/>
        <v>216234218</v>
      </c>
      <c r="G166" s="114">
        <f t="shared" si="85"/>
        <v>204203018</v>
      </c>
      <c r="H166" s="114">
        <f t="shared" si="85"/>
        <v>12031200</v>
      </c>
      <c r="I166" s="114">
        <f t="shared" si="85"/>
        <v>0</v>
      </c>
      <c r="J166" s="114">
        <f t="shared" si="85"/>
        <v>0</v>
      </c>
      <c r="K166" s="114">
        <f t="shared" si="85"/>
        <v>0</v>
      </c>
      <c r="L166" s="114">
        <f t="shared" si="85"/>
        <v>40076498</v>
      </c>
      <c r="M166" s="114">
        <f t="shared" si="85"/>
        <v>39876498</v>
      </c>
      <c r="N166" s="114">
        <f t="shared" si="85"/>
        <v>200000</v>
      </c>
      <c r="O166" s="18"/>
      <c r="P166" s="18"/>
    </row>
    <row r="167" spans="1:16" s="9" customFormat="1" ht="64.5" customHeight="1">
      <c r="A167" s="93"/>
      <c r="B167" s="94" t="s">
        <v>104</v>
      </c>
      <c r="C167" s="95">
        <f>SUM(C168:C173)</f>
        <v>256310716</v>
      </c>
      <c r="D167" s="95">
        <f t="shared" ref="D167:E167" si="86">SUM(D168:D173)</f>
        <v>244079516</v>
      </c>
      <c r="E167" s="95">
        <f t="shared" si="86"/>
        <v>12231200</v>
      </c>
      <c r="F167" s="95">
        <f>SUM(F168:F173)</f>
        <v>216234218</v>
      </c>
      <c r="G167" s="95">
        <f t="shared" ref="G167:N167" si="87">SUM(G168:G173)</f>
        <v>204203018</v>
      </c>
      <c r="H167" s="95">
        <f t="shared" si="87"/>
        <v>12031200</v>
      </c>
      <c r="I167" s="95">
        <f t="shared" si="87"/>
        <v>0</v>
      </c>
      <c r="J167" s="95">
        <f t="shared" si="87"/>
        <v>0</v>
      </c>
      <c r="K167" s="95">
        <f t="shared" si="87"/>
        <v>0</v>
      </c>
      <c r="L167" s="95">
        <f t="shared" si="87"/>
        <v>40076498</v>
      </c>
      <c r="M167" s="95">
        <f t="shared" si="87"/>
        <v>39876498</v>
      </c>
      <c r="N167" s="95">
        <f t="shared" si="87"/>
        <v>200000</v>
      </c>
      <c r="O167" s="18"/>
      <c r="P167" s="18"/>
    </row>
    <row r="168" spans="1:16" s="9" customFormat="1" ht="23.25" customHeight="1">
      <c r="A168" s="90">
        <v>1</v>
      </c>
      <c r="B168" s="147" t="s">
        <v>175</v>
      </c>
      <c r="C168" s="144">
        <v>247143216</v>
      </c>
      <c r="D168" s="129">
        <v>235113216</v>
      </c>
      <c r="E168" s="144">
        <v>12030000</v>
      </c>
      <c r="F168" s="129">
        <f>SUM(G168:H168)</f>
        <v>214307918</v>
      </c>
      <c r="G168" s="129">
        <f>+D168-32835298</f>
        <v>202277918</v>
      </c>
      <c r="H168" s="129">
        <f>+E168</f>
        <v>12030000</v>
      </c>
      <c r="I168" s="114"/>
      <c r="J168" s="114"/>
      <c r="K168" s="114"/>
      <c r="L168" s="129">
        <f t="shared" si="75"/>
        <v>32835298</v>
      </c>
      <c r="M168" s="129">
        <f t="shared" si="76"/>
        <v>32835298</v>
      </c>
      <c r="N168" s="129">
        <f t="shared" si="77"/>
        <v>0</v>
      </c>
      <c r="O168" s="18"/>
      <c r="P168" s="18"/>
    </row>
    <row r="169" spans="1:16" s="9" customFormat="1" ht="23.25" customHeight="1">
      <c r="A169" s="90">
        <v>2</v>
      </c>
      <c r="B169" s="133" t="s">
        <v>78</v>
      </c>
      <c r="C169" s="144">
        <f>SUM(D169:E169)</f>
        <v>1913700</v>
      </c>
      <c r="D169" s="129">
        <v>1913700</v>
      </c>
      <c r="E169" s="144">
        <v>0</v>
      </c>
      <c r="F169" s="129">
        <f t="shared" ref="F169:F172" si="88">SUM(G169:H169)</f>
        <v>1913700</v>
      </c>
      <c r="G169" s="129">
        <f>+D169</f>
        <v>1913700</v>
      </c>
      <c r="H169" s="114"/>
      <c r="I169" s="114"/>
      <c r="J169" s="114"/>
      <c r="K169" s="114"/>
      <c r="L169" s="129">
        <f t="shared" si="75"/>
        <v>0</v>
      </c>
      <c r="M169" s="129">
        <f t="shared" si="76"/>
        <v>0</v>
      </c>
      <c r="N169" s="129">
        <f t="shared" si="77"/>
        <v>0</v>
      </c>
      <c r="O169" s="18"/>
      <c r="P169" s="18"/>
    </row>
    <row r="170" spans="1:16" s="9" customFormat="1" ht="23.25" customHeight="1">
      <c r="A170" s="90">
        <v>3</v>
      </c>
      <c r="B170" s="133" t="s">
        <v>65</v>
      </c>
      <c r="C170" s="144">
        <f t="shared" ref="C170:C173" si="89">SUM(D170:E170)</f>
        <v>3500000</v>
      </c>
      <c r="D170" s="129">
        <v>3500000</v>
      </c>
      <c r="E170" s="144">
        <v>0</v>
      </c>
      <c r="F170" s="129">
        <f t="shared" si="88"/>
        <v>0</v>
      </c>
      <c r="G170" s="114"/>
      <c r="H170" s="114"/>
      <c r="I170" s="114"/>
      <c r="J170" s="114"/>
      <c r="K170" s="114"/>
      <c r="L170" s="129">
        <f t="shared" si="75"/>
        <v>3500000</v>
      </c>
      <c r="M170" s="129">
        <f t="shared" si="76"/>
        <v>3500000</v>
      </c>
      <c r="N170" s="129">
        <f t="shared" si="77"/>
        <v>0</v>
      </c>
      <c r="O170" s="18"/>
      <c r="P170" s="18"/>
    </row>
    <row r="171" spans="1:16" s="9" customFormat="1" ht="23.25" customHeight="1">
      <c r="A171" s="90">
        <v>4</v>
      </c>
      <c r="B171" s="133" t="s">
        <v>68</v>
      </c>
      <c r="C171" s="144">
        <f t="shared" si="89"/>
        <v>3700000</v>
      </c>
      <c r="D171" s="129">
        <v>3500000</v>
      </c>
      <c r="E171" s="144">
        <v>200000</v>
      </c>
      <c r="F171" s="129">
        <f t="shared" si="88"/>
        <v>0</v>
      </c>
      <c r="G171" s="114"/>
      <c r="H171" s="114"/>
      <c r="I171" s="114"/>
      <c r="J171" s="114"/>
      <c r="K171" s="114"/>
      <c r="L171" s="129">
        <f t="shared" si="75"/>
        <v>3700000</v>
      </c>
      <c r="M171" s="129">
        <f t="shared" si="76"/>
        <v>3500000</v>
      </c>
      <c r="N171" s="129">
        <f t="shared" si="77"/>
        <v>200000</v>
      </c>
      <c r="O171" s="18"/>
      <c r="P171" s="18"/>
    </row>
    <row r="172" spans="1:16" s="9" customFormat="1" ht="23.25" customHeight="1">
      <c r="A172" s="90">
        <v>5</v>
      </c>
      <c r="B172" s="133" t="s">
        <v>74</v>
      </c>
      <c r="C172" s="144">
        <f t="shared" si="89"/>
        <v>41200</v>
      </c>
      <c r="D172" s="129">
        <v>41200</v>
      </c>
      <c r="E172" s="144">
        <v>0</v>
      </c>
      <c r="F172" s="129">
        <f t="shared" si="88"/>
        <v>0</v>
      </c>
      <c r="G172" s="114"/>
      <c r="H172" s="114"/>
      <c r="I172" s="114"/>
      <c r="J172" s="114"/>
      <c r="K172" s="114"/>
      <c r="L172" s="129">
        <f t="shared" si="75"/>
        <v>41200</v>
      </c>
      <c r="M172" s="129">
        <f t="shared" si="76"/>
        <v>41200</v>
      </c>
      <c r="N172" s="129">
        <f t="shared" si="77"/>
        <v>0</v>
      </c>
      <c r="O172" s="18"/>
      <c r="P172" s="18"/>
    </row>
    <row r="173" spans="1:16" s="9" customFormat="1" ht="23.25" customHeight="1">
      <c r="A173" s="90">
        <v>6</v>
      </c>
      <c r="B173" s="133" t="s">
        <v>69</v>
      </c>
      <c r="C173" s="144">
        <f t="shared" si="89"/>
        <v>12600</v>
      </c>
      <c r="D173" s="129">
        <v>11400</v>
      </c>
      <c r="E173" s="144">
        <v>1200</v>
      </c>
      <c r="F173" s="129">
        <f>SUM(G173:H173)</f>
        <v>12600</v>
      </c>
      <c r="G173" s="129">
        <f>+D173</f>
        <v>11400</v>
      </c>
      <c r="H173" s="129">
        <f>+E173</f>
        <v>1200</v>
      </c>
      <c r="I173" s="114"/>
      <c r="J173" s="114"/>
      <c r="K173" s="114"/>
      <c r="L173" s="129">
        <f t="shared" si="75"/>
        <v>0</v>
      </c>
      <c r="M173" s="129">
        <f t="shared" si="76"/>
        <v>0</v>
      </c>
      <c r="N173" s="129">
        <f t="shared" si="77"/>
        <v>0</v>
      </c>
      <c r="O173" s="18"/>
      <c r="P173" s="18"/>
    </row>
    <row r="174" spans="1:16" s="9" customFormat="1" ht="84" customHeight="1">
      <c r="A174" s="111" t="s">
        <v>102</v>
      </c>
      <c r="B174" s="113" t="s">
        <v>106</v>
      </c>
      <c r="C174" s="114">
        <f>+C175+C177+C179</f>
        <v>123830589</v>
      </c>
      <c r="D174" s="114">
        <f t="shared" ref="D174:E174" si="90">+D175+D177+D179</f>
        <v>122630589</v>
      </c>
      <c r="E174" s="114">
        <f t="shared" si="90"/>
        <v>1200000</v>
      </c>
      <c r="F174" s="114">
        <f t="shared" ref="F174:N174" si="91">+F175+F177+F179</f>
        <v>5820000.0000000009</v>
      </c>
      <c r="G174" s="114">
        <f t="shared" si="91"/>
        <v>5320000.0000000009</v>
      </c>
      <c r="H174" s="114">
        <f t="shared" si="91"/>
        <v>500000</v>
      </c>
      <c r="I174" s="114">
        <f t="shared" si="91"/>
        <v>0</v>
      </c>
      <c r="J174" s="114">
        <f t="shared" si="91"/>
        <v>0</v>
      </c>
      <c r="K174" s="114">
        <f t="shared" si="91"/>
        <v>0</v>
      </c>
      <c r="L174" s="114">
        <f t="shared" si="91"/>
        <v>118010589</v>
      </c>
      <c r="M174" s="114">
        <f t="shared" si="91"/>
        <v>117310589</v>
      </c>
      <c r="N174" s="114">
        <f t="shared" si="91"/>
        <v>700000</v>
      </c>
      <c r="O174" s="18"/>
      <c r="P174" s="18"/>
    </row>
    <row r="175" spans="1:16" s="9" customFormat="1" ht="135" customHeight="1">
      <c r="A175" s="93">
        <v>1</v>
      </c>
      <c r="B175" s="94" t="s">
        <v>107</v>
      </c>
      <c r="C175" s="95">
        <f>SUM(C176:C176)</f>
        <v>91008289</v>
      </c>
      <c r="D175" s="95">
        <f t="shared" ref="D175:N175" si="92">SUM(D176:D176)</f>
        <v>91008289</v>
      </c>
      <c r="E175" s="95">
        <f t="shared" si="92"/>
        <v>0</v>
      </c>
      <c r="F175" s="95">
        <f t="shared" si="92"/>
        <v>0</v>
      </c>
      <c r="G175" s="95">
        <f t="shared" si="92"/>
        <v>0</v>
      </c>
      <c r="H175" s="95">
        <f t="shared" si="92"/>
        <v>0</v>
      </c>
      <c r="I175" s="95">
        <f t="shared" si="92"/>
        <v>0</v>
      </c>
      <c r="J175" s="95">
        <f t="shared" si="92"/>
        <v>0</v>
      </c>
      <c r="K175" s="95">
        <f t="shared" si="92"/>
        <v>0</v>
      </c>
      <c r="L175" s="95">
        <f t="shared" si="92"/>
        <v>91008289</v>
      </c>
      <c r="M175" s="95">
        <f t="shared" si="92"/>
        <v>91008289</v>
      </c>
      <c r="N175" s="95">
        <f t="shared" si="92"/>
        <v>0</v>
      </c>
      <c r="O175" s="18"/>
      <c r="P175" s="18"/>
    </row>
    <row r="176" spans="1:16" s="9" customFormat="1" ht="23.25" customHeight="1">
      <c r="A176" s="90"/>
      <c r="B176" s="147" t="s">
        <v>175</v>
      </c>
      <c r="C176" s="144">
        <v>91008289</v>
      </c>
      <c r="D176" s="129">
        <v>91008289</v>
      </c>
      <c r="E176" s="144">
        <v>0</v>
      </c>
      <c r="F176" s="129">
        <f t="shared" ref="F176" si="93">SUM(G176:H176)</f>
        <v>0</v>
      </c>
      <c r="G176" s="114"/>
      <c r="H176" s="114"/>
      <c r="I176" s="114"/>
      <c r="J176" s="114"/>
      <c r="K176" s="114"/>
      <c r="L176" s="129">
        <f t="shared" si="75"/>
        <v>91008289</v>
      </c>
      <c r="M176" s="129">
        <f t="shared" si="76"/>
        <v>91008289</v>
      </c>
      <c r="N176" s="129">
        <f t="shared" si="77"/>
        <v>0</v>
      </c>
      <c r="O176" s="18"/>
      <c r="P176" s="18"/>
    </row>
    <row r="177" spans="1:16" s="9" customFormat="1" ht="69" customHeight="1">
      <c r="A177" s="93">
        <v>2</v>
      </c>
      <c r="B177" s="94" t="s">
        <v>108</v>
      </c>
      <c r="C177" s="95">
        <f t="shared" ref="C177:K177" si="94">+C178</f>
        <v>11904000</v>
      </c>
      <c r="D177" s="95">
        <f t="shared" si="94"/>
        <v>11904000</v>
      </c>
      <c r="E177" s="95">
        <f t="shared" si="94"/>
        <v>0</v>
      </c>
      <c r="F177" s="95">
        <f t="shared" si="94"/>
        <v>0</v>
      </c>
      <c r="G177" s="95">
        <f t="shared" si="94"/>
        <v>0</v>
      </c>
      <c r="H177" s="95">
        <f t="shared" si="94"/>
        <v>0</v>
      </c>
      <c r="I177" s="95">
        <f t="shared" si="94"/>
        <v>0</v>
      </c>
      <c r="J177" s="95">
        <f t="shared" si="94"/>
        <v>0</v>
      </c>
      <c r="K177" s="95">
        <f t="shared" si="94"/>
        <v>0</v>
      </c>
      <c r="L177" s="129">
        <f t="shared" si="75"/>
        <v>11904000</v>
      </c>
      <c r="M177" s="129">
        <f t="shared" si="76"/>
        <v>11904000</v>
      </c>
      <c r="N177" s="129">
        <f t="shared" si="77"/>
        <v>0</v>
      </c>
      <c r="O177" s="18"/>
      <c r="P177" s="18"/>
    </row>
    <row r="178" spans="1:16" s="9" customFormat="1" ht="23.25" customHeight="1">
      <c r="A178" s="90" t="s">
        <v>55</v>
      </c>
      <c r="B178" s="147" t="s">
        <v>178</v>
      </c>
      <c r="C178" s="144">
        <v>11904000</v>
      </c>
      <c r="D178" s="129">
        <v>11904000</v>
      </c>
      <c r="E178" s="144">
        <v>0</v>
      </c>
      <c r="F178" s="114"/>
      <c r="G178" s="114"/>
      <c r="H178" s="114"/>
      <c r="I178" s="114"/>
      <c r="J178" s="114"/>
      <c r="K178" s="114"/>
      <c r="L178" s="129">
        <f t="shared" si="75"/>
        <v>11904000</v>
      </c>
      <c r="M178" s="129">
        <f t="shared" si="76"/>
        <v>11904000</v>
      </c>
      <c r="N178" s="129">
        <f t="shared" si="77"/>
        <v>0</v>
      </c>
      <c r="O178" s="18"/>
      <c r="P178" s="18"/>
    </row>
    <row r="179" spans="1:16" s="9" customFormat="1" ht="44.25" customHeight="1">
      <c r="A179" s="93">
        <v>3</v>
      </c>
      <c r="B179" s="94" t="s">
        <v>59</v>
      </c>
      <c r="C179" s="95">
        <f t="shared" ref="C179:O179" si="95">SUM(C180:C190)</f>
        <v>20918300</v>
      </c>
      <c r="D179" s="95">
        <f t="shared" si="95"/>
        <v>19718300</v>
      </c>
      <c r="E179" s="95">
        <f t="shared" si="95"/>
        <v>1200000</v>
      </c>
      <c r="F179" s="95">
        <f t="shared" si="95"/>
        <v>5820000.0000000009</v>
      </c>
      <c r="G179" s="95">
        <f t="shared" si="95"/>
        <v>5320000.0000000009</v>
      </c>
      <c r="H179" s="95">
        <f t="shared" si="95"/>
        <v>500000</v>
      </c>
      <c r="I179" s="95">
        <f t="shared" si="95"/>
        <v>0</v>
      </c>
      <c r="J179" s="95">
        <f t="shared" si="95"/>
        <v>0</v>
      </c>
      <c r="K179" s="95">
        <f t="shared" si="95"/>
        <v>0</v>
      </c>
      <c r="L179" s="95">
        <f t="shared" si="95"/>
        <v>15098300</v>
      </c>
      <c r="M179" s="95">
        <f t="shared" si="95"/>
        <v>14398300</v>
      </c>
      <c r="N179" s="95">
        <f t="shared" si="95"/>
        <v>700000</v>
      </c>
      <c r="O179" s="95">
        <f t="shared" si="95"/>
        <v>0</v>
      </c>
      <c r="P179" s="18"/>
    </row>
    <row r="180" spans="1:16" s="9" customFormat="1" ht="23.25" customHeight="1">
      <c r="A180" s="90" t="s">
        <v>55</v>
      </c>
      <c r="B180" s="147" t="s">
        <v>57</v>
      </c>
      <c r="C180" s="144">
        <v>1422700</v>
      </c>
      <c r="D180" s="129">
        <v>1422700</v>
      </c>
      <c r="E180" s="144">
        <v>0</v>
      </c>
      <c r="F180" s="129">
        <f t="shared" ref="F180:F190" si="96">SUM(G180:H180)</f>
        <v>0</v>
      </c>
      <c r="G180" s="114"/>
      <c r="H180" s="114"/>
      <c r="I180" s="114"/>
      <c r="J180" s="114"/>
      <c r="K180" s="114"/>
      <c r="L180" s="129">
        <f t="shared" si="75"/>
        <v>1422700</v>
      </c>
      <c r="M180" s="129">
        <f t="shared" si="76"/>
        <v>1422700</v>
      </c>
      <c r="N180" s="129">
        <f t="shared" si="77"/>
        <v>0</v>
      </c>
      <c r="O180" s="18"/>
      <c r="P180" s="18"/>
    </row>
    <row r="181" spans="1:16" s="9" customFormat="1" ht="29.25" customHeight="1">
      <c r="A181" s="90" t="s">
        <v>55</v>
      </c>
      <c r="B181" s="139" t="s">
        <v>174</v>
      </c>
      <c r="C181" s="144">
        <v>24000</v>
      </c>
      <c r="D181" s="129">
        <v>24000</v>
      </c>
      <c r="E181" s="144">
        <v>0</v>
      </c>
      <c r="F181" s="129">
        <f t="shared" si="96"/>
        <v>0</v>
      </c>
      <c r="G181" s="114"/>
      <c r="H181" s="114"/>
      <c r="I181" s="114"/>
      <c r="J181" s="114"/>
      <c r="K181" s="114"/>
      <c r="L181" s="129">
        <f t="shared" si="75"/>
        <v>24000</v>
      </c>
      <c r="M181" s="129">
        <f t="shared" si="76"/>
        <v>24000</v>
      </c>
      <c r="N181" s="129">
        <f t="shared" si="77"/>
        <v>0</v>
      </c>
      <c r="O181" s="18"/>
      <c r="P181" s="18"/>
    </row>
    <row r="182" spans="1:16" s="9" customFormat="1" ht="23.25" customHeight="1">
      <c r="A182" s="90" t="s">
        <v>55</v>
      </c>
      <c r="B182" s="133" t="s">
        <v>84</v>
      </c>
      <c r="C182" s="144">
        <v>1100000</v>
      </c>
      <c r="D182" s="129">
        <v>1000000</v>
      </c>
      <c r="E182" s="144">
        <v>100000</v>
      </c>
      <c r="F182" s="129">
        <f t="shared" si="96"/>
        <v>0</v>
      </c>
      <c r="G182" s="114"/>
      <c r="H182" s="114"/>
      <c r="I182" s="114"/>
      <c r="J182" s="114"/>
      <c r="K182" s="114"/>
      <c r="L182" s="129">
        <f t="shared" si="75"/>
        <v>1100000</v>
      </c>
      <c r="M182" s="129">
        <f t="shared" si="76"/>
        <v>1000000</v>
      </c>
      <c r="N182" s="129">
        <f t="shared" si="77"/>
        <v>100000</v>
      </c>
      <c r="O182" s="18"/>
      <c r="P182" s="18"/>
    </row>
    <row r="183" spans="1:16" s="9" customFormat="1" ht="23.25" customHeight="1">
      <c r="A183" s="90" t="s">
        <v>55</v>
      </c>
      <c r="B183" s="133" t="s">
        <v>65</v>
      </c>
      <c r="C183" s="144">
        <v>1311000</v>
      </c>
      <c r="D183" s="129">
        <v>1311000</v>
      </c>
      <c r="E183" s="144">
        <v>0</v>
      </c>
      <c r="F183" s="129">
        <f t="shared" si="96"/>
        <v>0</v>
      </c>
      <c r="G183" s="114"/>
      <c r="H183" s="114"/>
      <c r="I183" s="114"/>
      <c r="J183" s="114"/>
      <c r="K183" s="114"/>
      <c r="L183" s="129">
        <f t="shared" si="75"/>
        <v>1311000</v>
      </c>
      <c r="M183" s="129">
        <f t="shared" si="76"/>
        <v>1311000</v>
      </c>
      <c r="N183" s="129">
        <f t="shared" si="77"/>
        <v>0</v>
      </c>
      <c r="O183" s="18"/>
      <c r="P183" s="18"/>
    </row>
    <row r="184" spans="1:16" s="9" customFormat="1" ht="23.25" customHeight="1">
      <c r="A184" s="90" t="s">
        <v>55</v>
      </c>
      <c r="B184" s="140" t="s">
        <v>66</v>
      </c>
      <c r="C184" s="144">
        <v>40600</v>
      </c>
      <c r="D184" s="129">
        <v>40600</v>
      </c>
      <c r="E184" s="144">
        <v>0</v>
      </c>
      <c r="F184" s="129">
        <f t="shared" si="96"/>
        <v>0</v>
      </c>
      <c r="G184" s="114"/>
      <c r="H184" s="114"/>
      <c r="I184" s="114"/>
      <c r="J184" s="114"/>
      <c r="K184" s="114"/>
      <c r="L184" s="129">
        <f t="shared" si="75"/>
        <v>40600</v>
      </c>
      <c r="M184" s="129">
        <f t="shared" si="76"/>
        <v>40600</v>
      </c>
      <c r="N184" s="129">
        <f t="shared" si="77"/>
        <v>0</v>
      </c>
      <c r="O184" s="18"/>
      <c r="P184" s="18"/>
    </row>
    <row r="185" spans="1:16" s="9" customFormat="1" ht="23.25" customHeight="1">
      <c r="A185" s="90" t="s">
        <v>55</v>
      </c>
      <c r="B185" s="133" t="s">
        <v>67</v>
      </c>
      <c r="C185" s="144">
        <v>420000.00000000093</v>
      </c>
      <c r="D185" s="129">
        <v>420000.00000000093</v>
      </c>
      <c r="E185" s="144">
        <v>0</v>
      </c>
      <c r="F185" s="129">
        <f t="shared" si="96"/>
        <v>420000.00000000093</v>
      </c>
      <c r="G185" s="129">
        <f>+D185</f>
        <v>420000.00000000093</v>
      </c>
      <c r="H185" s="114"/>
      <c r="I185" s="114"/>
      <c r="J185" s="114"/>
      <c r="K185" s="114"/>
      <c r="L185" s="129">
        <f t="shared" si="75"/>
        <v>0</v>
      </c>
      <c r="M185" s="129">
        <f t="shared" si="76"/>
        <v>0</v>
      </c>
      <c r="N185" s="129">
        <f t="shared" si="77"/>
        <v>0</v>
      </c>
      <c r="O185" s="18"/>
      <c r="P185" s="18"/>
    </row>
    <row r="186" spans="1:16" s="9" customFormat="1" ht="23.25" customHeight="1">
      <c r="A186" s="90" t="s">
        <v>55</v>
      </c>
      <c r="B186" s="133" t="s">
        <v>79</v>
      </c>
      <c r="C186" s="144">
        <v>5000000</v>
      </c>
      <c r="D186" s="129">
        <v>4800000</v>
      </c>
      <c r="E186" s="144">
        <v>200000</v>
      </c>
      <c r="F186" s="129">
        <f t="shared" si="96"/>
        <v>0</v>
      </c>
      <c r="G186" s="114"/>
      <c r="H186" s="114"/>
      <c r="I186" s="114"/>
      <c r="J186" s="114"/>
      <c r="K186" s="114"/>
      <c r="L186" s="129">
        <f t="shared" si="75"/>
        <v>5000000</v>
      </c>
      <c r="M186" s="129">
        <f t="shared" si="76"/>
        <v>4800000</v>
      </c>
      <c r="N186" s="129">
        <f t="shared" si="77"/>
        <v>200000</v>
      </c>
      <c r="O186" s="18"/>
      <c r="P186" s="18"/>
    </row>
    <row r="187" spans="1:16" s="83" customFormat="1" ht="23.25" customHeight="1">
      <c r="A187" s="90" t="s">
        <v>55</v>
      </c>
      <c r="B187" s="133" t="s">
        <v>72</v>
      </c>
      <c r="C187" s="144">
        <v>300000</v>
      </c>
      <c r="D187" s="129">
        <v>100000</v>
      </c>
      <c r="E187" s="144">
        <v>200000</v>
      </c>
      <c r="F187" s="129">
        <f t="shared" si="96"/>
        <v>300000</v>
      </c>
      <c r="G187" s="129">
        <f>+D187</f>
        <v>100000</v>
      </c>
      <c r="H187" s="129">
        <f>+E187</f>
        <v>200000</v>
      </c>
      <c r="I187" s="129"/>
      <c r="J187" s="129"/>
      <c r="K187" s="129"/>
      <c r="L187" s="129">
        <f t="shared" si="75"/>
        <v>0</v>
      </c>
      <c r="M187" s="129">
        <f t="shared" si="76"/>
        <v>0</v>
      </c>
      <c r="N187" s="129">
        <f t="shared" si="77"/>
        <v>0</v>
      </c>
      <c r="O187" s="81"/>
      <c r="P187" s="81"/>
    </row>
    <row r="188" spans="1:16" s="9" customFormat="1" ht="23.25" customHeight="1">
      <c r="A188" s="90" t="s">
        <v>55</v>
      </c>
      <c r="B188" s="133" t="s">
        <v>68</v>
      </c>
      <c r="C188" s="144">
        <v>5100000</v>
      </c>
      <c r="D188" s="129">
        <v>4800000</v>
      </c>
      <c r="E188" s="144">
        <v>300000</v>
      </c>
      <c r="F188" s="129">
        <f t="shared" si="96"/>
        <v>0</v>
      </c>
      <c r="G188" s="114"/>
      <c r="H188" s="114"/>
      <c r="I188" s="114"/>
      <c r="J188" s="114"/>
      <c r="K188" s="114"/>
      <c r="L188" s="129">
        <f t="shared" si="75"/>
        <v>5100000</v>
      </c>
      <c r="M188" s="129">
        <f t="shared" si="76"/>
        <v>4800000</v>
      </c>
      <c r="N188" s="129">
        <f t="shared" si="77"/>
        <v>300000</v>
      </c>
      <c r="O188" s="18"/>
      <c r="P188" s="18"/>
    </row>
    <row r="189" spans="1:16" s="9" customFormat="1" ht="23.25" customHeight="1">
      <c r="A189" s="90" t="s">
        <v>55</v>
      </c>
      <c r="B189" s="133" t="s">
        <v>69</v>
      </c>
      <c r="C189" s="144">
        <v>5100000</v>
      </c>
      <c r="D189" s="129">
        <v>4800000</v>
      </c>
      <c r="E189" s="144">
        <v>300000</v>
      </c>
      <c r="F189" s="129">
        <f t="shared" si="96"/>
        <v>5100000</v>
      </c>
      <c r="G189" s="129">
        <f>+D189</f>
        <v>4800000</v>
      </c>
      <c r="H189" s="129">
        <f>+E189</f>
        <v>300000</v>
      </c>
      <c r="I189" s="114"/>
      <c r="J189" s="114"/>
      <c r="K189" s="114"/>
      <c r="L189" s="129">
        <f t="shared" si="75"/>
        <v>0</v>
      </c>
      <c r="M189" s="129">
        <f t="shared" si="76"/>
        <v>0</v>
      </c>
      <c r="N189" s="129">
        <f t="shared" si="77"/>
        <v>0</v>
      </c>
      <c r="O189" s="18"/>
      <c r="P189" s="18"/>
    </row>
    <row r="190" spans="1:16" s="9" customFormat="1" ht="23.25" customHeight="1">
      <c r="A190" s="90" t="s">
        <v>55</v>
      </c>
      <c r="B190" s="133" t="s">
        <v>189</v>
      </c>
      <c r="C190" s="144">
        <v>1100000</v>
      </c>
      <c r="D190" s="129">
        <v>1000000</v>
      </c>
      <c r="E190" s="144">
        <v>100000</v>
      </c>
      <c r="F190" s="129">
        <f t="shared" si="96"/>
        <v>0</v>
      </c>
      <c r="G190" s="114"/>
      <c r="H190" s="114"/>
      <c r="I190" s="114"/>
      <c r="J190" s="114"/>
      <c r="K190" s="114"/>
      <c r="L190" s="129">
        <f t="shared" si="75"/>
        <v>1100000</v>
      </c>
      <c r="M190" s="129">
        <f t="shared" si="76"/>
        <v>1000000</v>
      </c>
      <c r="N190" s="129">
        <f t="shared" si="77"/>
        <v>100000</v>
      </c>
      <c r="O190" s="18"/>
      <c r="P190" s="18"/>
    </row>
    <row r="191" spans="1:16" s="9" customFormat="1" ht="25.5" customHeight="1">
      <c r="A191" s="111" t="s">
        <v>60</v>
      </c>
      <c r="B191" s="16" t="s">
        <v>52</v>
      </c>
      <c r="C191" s="114"/>
      <c r="D191" s="114"/>
      <c r="E191" s="114"/>
      <c r="F191" s="114"/>
      <c r="G191" s="114"/>
      <c r="H191" s="114"/>
      <c r="I191" s="114">
        <f>+I192</f>
        <v>2332000000</v>
      </c>
      <c r="J191" s="114">
        <f t="shared" ref="J191:N191" si="97">+J192</f>
        <v>2120000000</v>
      </c>
      <c r="K191" s="114">
        <f t="shared" si="97"/>
        <v>212000000</v>
      </c>
      <c r="L191" s="114">
        <f t="shared" si="97"/>
        <v>2332000000</v>
      </c>
      <c r="M191" s="114">
        <f t="shared" si="97"/>
        <v>2120000000</v>
      </c>
      <c r="N191" s="114">
        <f t="shared" si="97"/>
        <v>212000000</v>
      </c>
      <c r="O191" s="18"/>
      <c r="P191" s="18"/>
    </row>
    <row r="192" spans="1:16" s="9" customFormat="1" ht="36" customHeight="1">
      <c r="A192" s="111">
        <v>1</v>
      </c>
      <c r="B192" s="113" t="s">
        <v>53</v>
      </c>
      <c r="C192" s="114">
        <f>+C195</f>
        <v>0</v>
      </c>
      <c r="D192" s="114">
        <f>+D195</f>
        <v>0</v>
      </c>
      <c r="E192" s="114">
        <f t="shared" ref="E192:J192" si="98">+E195+E193</f>
        <v>0</v>
      </c>
      <c r="F192" s="114">
        <f t="shared" si="98"/>
        <v>0</v>
      </c>
      <c r="G192" s="114">
        <f t="shared" si="98"/>
        <v>0</v>
      </c>
      <c r="H192" s="114">
        <f t="shared" si="98"/>
        <v>0</v>
      </c>
      <c r="I192" s="114">
        <f t="shared" si="98"/>
        <v>2332000000</v>
      </c>
      <c r="J192" s="114">
        <f t="shared" si="98"/>
        <v>2120000000</v>
      </c>
      <c r="K192" s="114">
        <f>+K195+K193</f>
        <v>212000000</v>
      </c>
      <c r="L192" s="114">
        <f t="shared" ref="L192:N192" si="99">+L195+L193</f>
        <v>2332000000</v>
      </c>
      <c r="M192" s="114">
        <f t="shared" si="99"/>
        <v>2120000000</v>
      </c>
      <c r="N192" s="114">
        <f t="shared" si="99"/>
        <v>212000000</v>
      </c>
      <c r="O192" s="18"/>
      <c r="P192" s="18"/>
    </row>
    <row r="193" spans="1:16" s="302" customFormat="1" ht="24" customHeight="1">
      <c r="A193" s="93" t="s">
        <v>54</v>
      </c>
      <c r="B193" s="94" t="s">
        <v>192</v>
      </c>
      <c r="C193" s="95"/>
      <c r="D193" s="95"/>
      <c r="E193" s="95"/>
      <c r="F193" s="95"/>
      <c r="G193" s="95"/>
      <c r="H193" s="95"/>
      <c r="I193" s="95">
        <f>+I194</f>
        <v>1144000000</v>
      </c>
      <c r="J193" s="95">
        <f t="shared" ref="J193:N193" si="100">+J194</f>
        <v>1040000000</v>
      </c>
      <c r="K193" s="95">
        <f t="shared" si="100"/>
        <v>104000000</v>
      </c>
      <c r="L193" s="95">
        <f t="shared" si="100"/>
        <v>1144000000</v>
      </c>
      <c r="M193" s="95">
        <f t="shared" si="100"/>
        <v>1040000000</v>
      </c>
      <c r="N193" s="95">
        <f t="shared" si="100"/>
        <v>104000000</v>
      </c>
      <c r="O193" s="301"/>
      <c r="P193" s="301"/>
    </row>
    <row r="194" spans="1:16" s="83" customFormat="1" ht="39.75" customHeight="1">
      <c r="A194" s="93" t="s">
        <v>55</v>
      </c>
      <c r="B194" s="133" t="s">
        <v>242</v>
      </c>
      <c r="C194" s="129"/>
      <c r="D194" s="129"/>
      <c r="E194" s="129"/>
      <c r="F194" s="129"/>
      <c r="G194" s="129"/>
      <c r="H194" s="129"/>
      <c r="I194" s="129">
        <f>SUM(J194:K194)</f>
        <v>1144000000</v>
      </c>
      <c r="J194" s="129">
        <f>26*40000000</f>
        <v>1040000000</v>
      </c>
      <c r="K194" s="129">
        <v>104000000</v>
      </c>
      <c r="L194" s="129">
        <f>SUM(M194:N194)</f>
        <v>1144000000</v>
      </c>
      <c r="M194" s="129">
        <f>+D194-G194+J194</f>
        <v>1040000000</v>
      </c>
      <c r="N194" s="129">
        <f t="shared" ref="N194" si="101">+E194-H194+K194</f>
        <v>104000000</v>
      </c>
      <c r="O194" s="81"/>
      <c r="P194" s="81"/>
    </row>
    <row r="195" spans="1:16" s="302" customFormat="1" ht="29.25" customHeight="1">
      <c r="A195" s="93" t="s">
        <v>172</v>
      </c>
      <c r="B195" s="94" t="s">
        <v>191</v>
      </c>
      <c r="C195" s="95"/>
      <c r="D195" s="95"/>
      <c r="E195" s="95"/>
      <c r="F195" s="95"/>
      <c r="G195" s="95"/>
      <c r="H195" s="95"/>
      <c r="I195" s="95">
        <f>I196+I197+I198</f>
        <v>1188000000</v>
      </c>
      <c r="J195" s="95">
        <f t="shared" ref="J195:N195" si="102">J196+J197+J198</f>
        <v>1080000000</v>
      </c>
      <c r="K195" s="95">
        <f t="shared" si="102"/>
        <v>108000000</v>
      </c>
      <c r="L195" s="95">
        <f t="shared" si="102"/>
        <v>1188000000</v>
      </c>
      <c r="M195" s="95">
        <f t="shared" si="102"/>
        <v>1080000000</v>
      </c>
      <c r="N195" s="95">
        <f t="shared" si="102"/>
        <v>108000000</v>
      </c>
      <c r="O195" s="301"/>
      <c r="P195" s="342"/>
    </row>
    <row r="196" spans="1:16" s="9" customFormat="1" ht="29.25" customHeight="1">
      <c r="A196" s="111" t="s">
        <v>55</v>
      </c>
      <c r="B196" s="349" t="s">
        <v>243</v>
      </c>
      <c r="C196" s="114"/>
      <c r="D196" s="114"/>
      <c r="E196" s="114"/>
      <c r="F196" s="114"/>
      <c r="G196" s="114"/>
      <c r="H196" s="114"/>
      <c r="I196" s="129">
        <f>SUM(J196:K196)</f>
        <v>396000000</v>
      </c>
      <c r="J196" s="129">
        <f>9*40000000</f>
        <v>360000000</v>
      </c>
      <c r="K196" s="129">
        <f>9*4000000</f>
        <v>36000000</v>
      </c>
      <c r="L196" s="129">
        <f>SUM(M196:N196)</f>
        <v>396000000</v>
      </c>
      <c r="M196" s="129">
        <f>+D196-G196+J196</f>
        <v>360000000</v>
      </c>
      <c r="N196" s="129">
        <f t="shared" ref="N196" si="103">+E196-H196+K196</f>
        <v>36000000</v>
      </c>
      <c r="O196" s="18"/>
      <c r="P196" s="343"/>
    </row>
    <row r="197" spans="1:16" s="9" customFormat="1" ht="29.25" customHeight="1">
      <c r="A197" s="111" t="s">
        <v>55</v>
      </c>
      <c r="B197" s="349" t="s">
        <v>244</v>
      </c>
      <c r="C197" s="114"/>
      <c r="D197" s="114"/>
      <c r="E197" s="114"/>
      <c r="F197" s="114"/>
      <c r="G197" s="114"/>
      <c r="H197" s="114"/>
      <c r="I197" s="129">
        <f t="shared" ref="I197:I198" si="104">SUM(J197:K197)</f>
        <v>616000000</v>
      </c>
      <c r="J197" s="129">
        <f>14*40000000</f>
        <v>560000000</v>
      </c>
      <c r="K197" s="129">
        <f>14*4000000</f>
        <v>56000000</v>
      </c>
      <c r="L197" s="129">
        <f t="shared" ref="L197:L198" si="105">SUM(M197:N197)</f>
        <v>616000000</v>
      </c>
      <c r="M197" s="129">
        <f t="shared" ref="M197:M198" si="106">+D197-G197+J197</f>
        <v>560000000</v>
      </c>
      <c r="N197" s="129">
        <f t="shared" ref="N197:N198" si="107">+E197-H197+K197</f>
        <v>56000000</v>
      </c>
      <c r="O197" s="18"/>
      <c r="P197" s="343"/>
    </row>
    <row r="198" spans="1:16" s="9" customFormat="1" ht="29.25" customHeight="1">
      <c r="A198" s="111" t="s">
        <v>55</v>
      </c>
      <c r="B198" s="349" t="s">
        <v>245</v>
      </c>
      <c r="C198" s="114"/>
      <c r="D198" s="114"/>
      <c r="E198" s="114"/>
      <c r="F198" s="114"/>
      <c r="G198" s="114"/>
      <c r="H198" s="114"/>
      <c r="I198" s="129">
        <f t="shared" si="104"/>
        <v>176000000</v>
      </c>
      <c r="J198" s="129">
        <f>4*40000000</f>
        <v>160000000</v>
      </c>
      <c r="K198" s="129">
        <f>4*4000000</f>
        <v>16000000</v>
      </c>
      <c r="L198" s="129">
        <f t="shared" si="105"/>
        <v>176000000</v>
      </c>
      <c r="M198" s="129">
        <f t="shared" si="106"/>
        <v>160000000</v>
      </c>
      <c r="N198" s="129">
        <f t="shared" si="107"/>
        <v>16000000</v>
      </c>
      <c r="O198" s="18"/>
      <c r="P198" s="343"/>
    </row>
    <row r="199" spans="1:16" s="9" customFormat="1" ht="29.25" customHeight="1">
      <c r="A199" s="344" t="s">
        <v>169</v>
      </c>
      <c r="B199" s="345" t="s">
        <v>173</v>
      </c>
      <c r="C199" s="346"/>
      <c r="D199" s="346"/>
      <c r="E199" s="346"/>
      <c r="F199" s="346"/>
      <c r="G199" s="346"/>
      <c r="H199" s="346"/>
      <c r="I199" s="346">
        <f>SUM(J199:K199)</f>
        <v>2097685200</v>
      </c>
      <c r="J199" s="346">
        <v>2080000000</v>
      </c>
      <c r="K199" s="346">
        <v>17685200</v>
      </c>
      <c r="L199" s="114">
        <f t="shared" ref="L199" si="108">SUM(M199:N199)</f>
        <v>2097685200</v>
      </c>
      <c r="M199" s="114">
        <f t="shared" ref="M199" si="109">+D199-G199+J199</f>
        <v>2080000000</v>
      </c>
      <c r="N199" s="114">
        <f t="shared" ref="N199" si="110">+E199-H199+K199</f>
        <v>17685200</v>
      </c>
      <c r="O199" s="347"/>
      <c r="P199" s="348"/>
    </row>
    <row r="200" spans="1:16" s="83" customFormat="1" ht="41.45" customHeight="1">
      <c r="A200" s="18" t="s">
        <v>195</v>
      </c>
      <c r="B200" s="113" t="s">
        <v>249</v>
      </c>
      <c r="C200" s="212">
        <f>+C201+C204</f>
        <v>1496000000</v>
      </c>
      <c r="D200" s="212">
        <f t="shared" ref="D200:N200" si="111">+D201+D204</f>
        <v>1360000000</v>
      </c>
      <c r="E200" s="212">
        <f t="shared" si="111"/>
        <v>136000000</v>
      </c>
      <c r="F200" s="212">
        <f t="shared" si="111"/>
        <v>1496000000</v>
      </c>
      <c r="G200" s="212">
        <f t="shared" si="111"/>
        <v>1360000000</v>
      </c>
      <c r="H200" s="212">
        <f t="shared" si="111"/>
        <v>136000000</v>
      </c>
      <c r="I200" s="212">
        <f t="shared" si="111"/>
        <v>1496000000</v>
      </c>
      <c r="J200" s="212">
        <f t="shared" si="111"/>
        <v>1360000000</v>
      </c>
      <c r="K200" s="212">
        <f t="shared" si="111"/>
        <v>136000000</v>
      </c>
      <c r="L200" s="212">
        <f t="shared" si="111"/>
        <v>1496000000</v>
      </c>
      <c r="M200" s="212">
        <f t="shared" si="111"/>
        <v>1360000000</v>
      </c>
      <c r="N200" s="212">
        <f t="shared" si="111"/>
        <v>136000000</v>
      </c>
      <c r="O200" s="81"/>
      <c r="P200" s="81"/>
    </row>
    <row r="201" spans="1:16" s="9" customFormat="1" ht="30" customHeight="1">
      <c r="A201" s="18" t="s">
        <v>6</v>
      </c>
      <c r="B201" s="18" t="s">
        <v>196</v>
      </c>
      <c r="C201" s="212">
        <f>+C202</f>
        <v>1496000000</v>
      </c>
      <c r="D201" s="212">
        <f t="shared" ref="D201:N201" si="112">+D202</f>
        <v>1360000000</v>
      </c>
      <c r="E201" s="212">
        <f t="shared" si="112"/>
        <v>136000000</v>
      </c>
      <c r="F201" s="212">
        <f t="shared" si="112"/>
        <v>1496000000</v>
      </c>
      <c r="G201" s="212">
        <f t="shared" si="112"/>
        <v>1360000000</v>
      </c>
      <c r="H201" s="212">
        <f t="shared" si="112"/>
        <v>136000000</v>
      </c>
      <c r="I201" s="212">
        <f t="shared" si="112"/>
        <v>0</v>
      </c>
      <c r="J201" s="212">
        <f t="shared" si="112"/>
        <v>0</v>
      </c>
      <c r="K201" s="212">
        <f t="shared" si="112"/>
        <v>0</v>
      </c>
      <c r="L201" s="212">
        <f t="shared" si="112"/>
        <v>0</v>
      </c>
      <c r="M201" s="212">
        <f t="shared" si="112"/>
        <v>0</v>
      </c>
      <c r="N201" s="212">
        <f t="shared" si="112"/>
        <v>0</v>
      </c>
      <c r="O201" s="18"/>
      <c r="P201" s="18"/>
    </row>
    <row r="202" spans="1:16" s="9" customFormat="1" ht="44.25" customHeight="1">
      <c r="A202" s="18">
        <v>1</v>
      </c>
      <c r="B202" s="113" t="s">
        <v>53</v>
      </c>
      <c r="C202" s="212">
        <f>SUM(D202:E202)</f>
        <v>1496000000</v>
      </c>
      <c r="D202" s="212">
        <f>34*40000000</f>
        <v>1360000000</v>
      </c>
      <c r="E202" s="212">
        <f>34*4000000</f>
        <v>136000000</v>
      </c>
      <c r="F202" s="212">
        <f>SUM(G202:H202)</f>
        <v>1496000000</v>
      </c>
      <c r="G202" s="212">
        <f>+D202</f>
        <v>1360000000</v>
      </c>
      <c r="H202" s="212">
        <f>+E202</f>
        <v>136000000</v>
      </c>
      <c r="I202" s="18"/>
      <c r="J202" s="18"/>
      <c r="K202" s="18"/>
      <c r="L202" s="212">
        <f>SUM(M202:N202)</f>
        <v>0</v>
      </c>
      <c r="M202" s="212">
        <f>+D202-G202</f>
        <v>0</v>
      </c>
      <c r="N202" s="212">
        <f>+E202-H202</f>
        <v>0</v>
      </c>
      <c r="O202" s="18"/>
      <c r="P202" s="18"/>
    </row>
    <row r="203" spans="1:16" s="83" customFormat="1" ht="24" customHeight="1">
      <c r="A203" s="81" t="s">
        <v>55</v>
      </c>
      <c r="B203" s="91" t="s">
        <v>197</v>
      </c>
      <c r="C203" s="213">
        <f>SUM(D203:E203)</f>
        <v>1496000000</v>
      </c>
      <c r="D203" s="213">
        <f>34*40000000</f>
        <v>1360000000</v>
      </c>
      <c r="E203" s="213">
        <f>34*4000000</f>
        <v>136000000</v>
      </c>
      <c r="F203" s="213">
        <f>SUM(G203:H203)</f>
        <v>1496000000</v>
      </c>
      <c r="G203" s="213">
        <f>+D203</f>
        <v>1360000000</v>
      </c>
      <c r="H203" s="213">
        <f>+E203</f>
        <v>136000000</v>
      </c>
      <c r="I203" s="81"/>
      <c r="J203" s="81"/>
      <c r="K203" s="81"/>
      <c r="L203" s="213">
        <f>SUM(M203:N203)</f>
        <v>0</v>
      </c>
      <c r="M203" s="213">
        <f>+D203-G203</f>
        <v>0</v>
      </c>
      <c r="N203" s="213">
        <f>+E203-H203</f>
        <v>0</v>
      </c>
      <c r="O203" s="81"/>
      <c r="P203" s="81"/>
    </row>
    <row r="204" spans="1:16" s="83" customFormat="1" ht="30.75" customHeight="1">
      <c r="A204" s="111" t="s">
        <v>60</v>
      </c>
      <c r="B204" s="16" t="s">
        <v>52</v>
      </c>
      <c r="C204" s="212">
        <f>+C205</f>
        <v>0</v>
      </c>
      <c r="D204" s="212">
        <f t="shared" ref="D204:N204" si="113">+D205</f>
        <v>0</v>
      </c>
      <c r="E204" s="212">
        <f t="shared" si="113"/>
        <v>0</v>
      </c>
      <c r="F204" s="212">
        <f t="shared" si="113"/>
        <v>0</v>
      </c>
      <c r="G204" s="212">
        <f t="shared" si="113"/>
        <v>0</v>
      </c>
      <c r="H204" s="212">
        <f t="shared" si="113"/>
        <v>0</v>
      </c>
      <c r="I204" s="212">
        <f>+I205</f>
        <v>1496000000</v>
      </c>
      <c r="J204" s="212">
        <f t="shared" si="113"/>
        <v>1360000000</v>
      </c>
      <c r="K204" s="212">
        <f t="shared" si="113"/>
        <v>136000000</v>
      </c>
      <c r="L204" s="212">
        <f t="shared" si="113"/>
        <v>1496000000</v>
      </c>
      <c r="M204" s="212">
        <f t="shared" si="113"/>
        <v>1360000000</v>
      </c>
      <c r="N204" s="212">
        <f t="shared" si="113"/>
        <v>136000000</v>
      </c>
      <c r="O204" s="81"/>
      <c r="P204" s="81"/>
    </row>
    <row r="205" spans="1:16" s="83" customFormat="1" ht="35.25" customHeight="1">
      <c r="A205" s="111">
        <v>1</v>
      </c>
      <c r="B205" s="113" t="s">
        <v>53</v>
      </c>
      <c r="C205" s="213">
        <f>+C206</f>
        <v>0</v>
      </c>
      <c r="D205" s="213">
        <f t="shared" ref="D205:N205" si="114">+D206</f>
        <v>0</v>
      </c>
      <c r="E205" s="213">
        <f t="shared" si="114"/>
        <v>0</v>
      </c>
      <c r="F205" s="213">
        <f t="shared" si="114"/>
        <v>0</v>
      </c>
      <c r="G205" s="213">
        <f t="shared" si="114"/>
        <v>0</v>
      </c>
      <c r="H205" s="213">
        <f t="shared" si="114"/>
        <v>0</v>
      </c>
      <c r="I205" s="212">
        <f t="shared" si="114"/>
        <v>1496000000</v>
      </c>
      <c r="J205" s="212">
        <f t="shared" si="114"/>
        <v>1360000000</v>
      </c>
      <c r="K205" s="212">
        <f t="shared" si="114"/>
        <v>136000000</v>
      </c>
      <c r="L205" s="212">
        <f t="shared" si="114"/>
        <v>1496000000</v>
      </c>
      <c r="M205" s="212">
        <f t="shared" si="114"/>
        <v>1360000000</v>
      </c>
      <c r="N205" s="212">
        <f t="shared" si="114"/>
        <v>136000000</v>
      </c>
      <c r="O205" s="81"/>
      <c r="P205" s="81"/>
    </row>
    <row r="206" spans="1:16" s="83" customFormat="1" ht="27.75" customHeight="1">
      <c r="A206" s="81" t="s">
        <v>55</v>
      </c>
      <c r="B206" s="94" t="s">
        <v>191</v>
      </c>
      <c r="C206" s="213">
        <f>SUM(D206:E206)</f>
        <v>0</v>
      </c>
      <c r="D206" s="213"/>
      <c r="E206" s="213"/>
      <c r="F206" s="213">
        <f>SUM(G206:H206)</f>
        <v>0</v>
      </c>
      <c r="G206" s="213"/>
      <c r="H206" s="213"/>
      <c r="I206" s="330">
        <f>SUM(I207:I209)</f>
        <v>1496000000</v>
      </c>
      <c r="J206" s="330">
        <f t="shared" ref="J206:N206" si="115">SUM(J207:J209)</f>
        <v>1360000000</v>
      </c>
      <c r="K206" s="330">
        <f t="shared" si="115"/>
        <v>136000000</v>
      </c>
      <c r="L206" s="330">
        <f t="shared" si="115"/>
        <v>1496000000</v>
      </c>
      <c r="M206" s="330">
        <f t="shared" si="115"/>
        <v>1360000000</v>
      </c>
      <c r="N206" s="330">
        <f t="shared" si="115"/>
        <v>136000000</v>
      </c>
      <c r="O206" s="81"/>
      <c r="P206" s="81"/>
    </row>
    <row r="207" spans="1:16" s="83" customFormat="1" ht="27.75" customHeight="1">
      <c r="A207" s="81" t="s">
        <v>180</v>
      </c>
      <c r="B207" s="133" t="s">
        <v>248</v>
      </c>
      <c r="C207" s="81"/>
      <c r="D207" s="81"/>
      <c r="E207" s="81"/>
      <c r="F207" s="81"/>
      <c r="G207" s="81"/>
      <c r="H207" s="81"/>
      <c r="I207" s="213">
        <f>SUM(J207:K207)</f>
        <v>1144000000</v>
      </c>
      <c r="J207" s="213">
        <f>26*40000000</f>
        <v>1040000000</v>
      </c>
      <c r="K207" s="213">
        <f>26*4000000</f>
        <v>104000000</v>
      </c>
      <c r="L207" s="213">
        <f>SUM(M207:N207)</f>
        <v>1144000000</v>
      </c>
      <c r="M207" s="213">
        <f t="shared" ref="M207:N209" si="116">+D207-G207+J207</f>
        <v>1040000000</v>
      </c>
      <c r="N207" s="82">
        <f t="shared" si="116"/>
        <v>104000000</v>
      </c>
      <c r="O207" s="81"/>
      <c r="P207" s="81"/>
    </row>
    <row r="208" spans="1:16" s="83" customFormat="1" ht="27.75" customHeight="1">
      <c r="A208" s="81" t="s">
        <v>180</v>
      </c>
      <c r="B208" s="133" t="s">
        <v>247</v>
      </c>
      <c r="C208" s="81"/>
      <c r="D208" s="81"/>
      <c r="E208" s="81"/>
      <c r="F208" s="81"/>
      <c r="G208" s="81"/>
      <c r="H208" s="81"/>
      <c r="I208" s="213">
        <f>SUM(J208:K208)</f>
        <v>88000000</v>
      </c>
      <c r="J208" s="213">
        <f>2*40000000</f>
        <v>80000000</v>
      </c>
      <c r="K208" s="213">
        <f>2*4000000</f>
        <v>8000000</v>
      </c>
      <c r="L208" s="213">
        <f>SUM(M208:N208)</f>
        <v>88000000</v>
      </c>
      <c r="M208" s="213">
        <f t="shared" si="116"/>
        <v>80000000</v>
      </c>
      <c r="N208" s="82">
        <f t="shared" si="116"/>
        <v>8000000</v>
      </c>
      <c r="O208" s="81"/>
      <c r="P208" s="81"/>
    </row>
    <row r="209" spans="1:16" s="83" customFormat="1" ht="27.75" customHeight="1">
      <c r="A209" s="146" t="s">
        <v>180</v>
      </c>
      <c r="B209" s="142" t="s">
        <v>246</v>
      </c>
      <c r="C209" s="350"/>
      <c r="D209" s="350"/>
      <c r="E209" s="350"/>
      <c r="F209" s="351"/>
      <c r="G209" s="352"/>
      <c r="H209" s="352"/>
      <c r="I209" s="353">
        <f>SUM(J209:K209)</f>
        <v>264000000</v>
      </c>
      <c r="J209" s="353">
        <f>6*40000000</f>
        <v>240000000</v>
      </c>
      <c r="K209" s="353">
        <f>6*4000000</f>
        <v>24000000</v>
      </c>
      <c r="L209" s="353">
        <f>SUM(M209:N209)</f>
        <v>264000000</v>
      </c>
      <c r="M209" s="353">
        <f t="shared" si="116"/>
        <v>240000000</v>
      </c>
      <c r="N209" s="333">
        <f t="shared" si="116"/>
        <v>24000000</v>
      </c>
      <c r="O209" s="350"/>
      <c r="P209" s="146"/>
    </row>
  </sheetData>
  <mergeCells count="17">
    <mergeCell ref="P6:P8"/>
    <mergeCell ref="N1:P1"/>
    <mergeCell ref="N5:P5"/>
    <mergeCell ref="A2:P2"/>
    <mergeCell ref="A3:P3"/>
    <mergeCell ref="O6:O8"/>
    <mergeCell ref="D7:E7"/>
    <mergeCell ref="F7:H7"/>
    <mergeCell ref="I7:K7"/>
    <mergeCell ref="L6:N6"/>
    <mergeCell ref="L7:L8"/>
    <mergeCell ref="M7:N7"/>
    <mergeCell ref="F6:K6"/>
    <mergeCell ref="C6:E6"/>
    <mergeCell ref="A6:A8"/>
    <mergeCell ref="B6:B8"/>
    <mergeCell ref="C7:C8"/>
  </mergeCells>
  <pageMargins left="0.28000000000000003" right="0.16" top="0.2" bottom="0.22" header="0.2" footer="0.2"/>
  <pageSetup paperSize="9" scale="53" fitToHeight="0" orientation="landscape"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sheetPr>
    <tabColor rgb="FFFFFF00"/>
  </sheetPr>
  <dimension ref="A1:Q159"/>
  <sheetViews>
    <sheetView tabSelected="1" workbookViewId="0">
      <pane xSplit="2" ySplit="9" topLeftCell="C85" activePane="bottomRight" state="frozen"/>
      <selection pane="topRight" activeCell="C1" sqref="C1"/>
      <selection pane="bottomLeft" activeCell="A10" sqref="A10"/>
      <selection pane="bottomRight" activeCell="I10" sqref="I10"/>
    </sheetView>
  </sheetViews>
  <sheetFormatPr defaultColWidth="9" defaultRowHeight="15.75"/>
  <cols>
    <col min="1" max="1" width="4.125" style="84" customWidth="1"/>
    <col min="2" max="2" width="43.75" style="84" customWidth="1"/>
    <col min="3" max="3" width="14.625" style="84" customWidth="1"/>
    <col min="4" max="4" width="14.25" style="84" customWidth="1"/>
    <col min="5" max="7" width="13.875" style="84" customWidth="1"/>
    <col min="8" max="8" width="12.875" style="84" customWidth="1"/>
    <col min="9" max="10" width="14" style="84" customWidth="1"/>
    <col min="11" max="11" width="12.625" style="84" customWidth="1"/>
    <col min="12" max="13" width="14.125" style="84" customWidth="1"/>
    <col min="14" max="14" width="12.625" style="84" customWidth="1"/>
    <col min="15" max="15" width="6.375" style="84" customWidth="1"/>
    <col min="16" max="16" width="6.5" style="84" customWidth="1"/>
    <col min="17" max="16384" width="9" style="84"/>
  </cols>
  <sheetData>
    <row r="1" spans="1:16">
      <c r="N1" s="437" t="s">
        <v>19</v>
      </c>
      <c r="O1" s="437"/>
      <c r="P1" s="437"/>
    </row>
    <row r="2" spans="1:16">
      <c r="A2" s="437" t="s">
        <v>48</v>
      </c>
      <c r="B2" s="437"/>
      <c r="C2" s="437"/>
      <c r="D2" s="437"/>
      <c r="E2" s="437"/>
      <c r="F2" s="437"/>
      <c r="G2" s="437"/>
      <c r="H2" s="437"/>
      <c r="I2" s="437"/>
      <c r="J2" s="437"/>
      <c r="K2" s="437"/>
      <c r="L2" s="437"/>
      <c r="M2" s="437"/>
      <c r="N2" s="437"/>
      <c r="O2" s="437"/>
      <c r="P2" s="437"/>
    </row>
    <row r="3" spans="1:16">
      <c r="A3" s="438" t="s">
        <v>252</v>
      </c>
      <c r="B3" s="438"/>
      <c r="C3" s="438"/>
      <c r="D3" s="438"/>
      <c r="E3" s="438"/>
      <c r="F3" s="438"/>
      <c r="G3" s="438"/>
      <c r="H3" s="438"/>
      <c r="I3" s="438"/>
      <c r="J3" s="438"/>
      <c r="K3" s="438"/>
      <c r="L3" s="438"/>
      <c r="M3" s="438"/>
      <c r="N3" s="438"/>
      <c r="O3" s="438"/>
      <c r="P3" s="438"/>
    </row>
    <row r="5" spans="1:16">
      <c r="B5" s="117"/>
      <c r="E5" s="329"/>
      <c r="F5" s="117"/>
      <c r="G5" s="117"/>
      <c r="H5" s="117"/>
      <c r="I5" s="118"/>
      <c r="J5" s="118"/>
      <c r="K5" s="118"/>
      <c r="L5" s="117"/>
      <c r="M5" s="117"/>
      <c r="N5" s="439" t="s">
        <v>20</v>
      </c>
      <c r="O5" s="439"/>
      <c r="P5" s="439"/>
    </row>
    <row r="6" spans="1:16" ht="18.75" customHeight="1">
      <c r="A6" s="436" t="s">
        <v>0</v>
      </c>
      <c r="B6" s="436" t="s">
        <v>1</v>
      </c>
      <c r="C6" s="436" t="s">
        <v>241</v>
      </c>
      <c r="D6" s="436"/>
      <c r="E6" s="436"/>
      <c r="F6" s="436" t="s">
        <v>2</v>
      </c>
      <c r="G6" s="436"/>
      <c r="H6" s="436"/>
      <c r="I6" s="436"/>
      <c r="J6" s="436"/>
      <c r="K6" s="436"/>
      <c r="L6" s="436" t="s">
        <v>5</v>
      </c>
      <c r="M6" s="436"/>
      <c r="N6" s="436"/>
      <c r="O6" s="440" t="s">
        <v>25</v>
      </c>
      <c r="P6" s="440" t="s">
        <v>41</v>
      </c>
    </row>
    <row r="7" spans="1:16" ht="40.5" customHeight="1">
      <c r="A7" s="436"/>
      <c r="B7" s="436"/>
      <c r="C7" s="436" t="s">
        <v>7</v>
      </c>
      <c r="D7" s="436" t="s">
        <v>8</v>
      </c>
      <c r="E7" s="436"/>
      <c r="F7" s="436" t="s">
        <v>4</v>
      </c>
      <c r="G7" s="436"/>
      <c r="H7" s="436"/>
      <c r="I7" s="436" t="s">
        <v>3</v>
      </c>
      <c r="J7" s="436"/>
      <c r="K7" s="436"/>
      <c r="L7" s="436" t="s">
        <v>7</v>
      </c>
      <c r="M7" s="436" t="s">
        <v>8</v>
      </c>
      <c r="N7" s="436"/>
      <c r="O7" s="440"/>
      <c r="P7" s="440"/>
    </row>
    <row r="8" spans="1:16" ht="96" customHeight="1">
      <c r="A8" s="436"/>
      <c r="B8" s="436"/>
      <c r="C8" s="436"/>
      <c r="D8" s="354" t="s">
        <v>9</v>
      </c>
      <c r="E8" s="354" t="s">
        <v>10</v>
      </c>
      <c r="F8" s="403" t="s">
        <v>7</v>
      </c>
      <c r="G8" s="354" t="s">
        <v>9</v>
      </c>
      <c r="H8" s="354" t="s">
        <v>10</v>
      </c>
      <c r="I8" s="354" t="s">
        <v>7</v>
      </c>
      <c r="J8" s="354" t="s">
        <v>9</v>
      </c>
      <c r="K8" s="354" t="s">
        <v>10</v>
      </c>
      <c r="L8" s="436"/>
      <c r="M8" s="354" t="s">
        <v>9</v>
      </c>
      <c r="N8" s="354" t="s">
        <v>10</v>
      </c>
      <c r="O8" s="440"/>
      <c r="P8" s="440"/>
    </row>
    <row r="9" spans="1:16" s="357" customFormat="1" ht="18.75" customHeight="1">
      <c r="A9" s="355">
        <v>1</v>
      </c>
      <c r="B9" s="356">
        <v>2</v>
      </c>
      <c r="C9" s="355" t="s">
        <v>11</v>
      </c>
      <c r="D9" s="356">
        <v>4</v>
      </c>
      <c r="E9" s="355">
        <v>5</v>
      </c>
      <c r="F9" s="356" t="s">
        <v>12</v>
      </c>
      <c r="G9" s="355" t="s">
        <v>13</v>
      </c>
      <c r="H9" s="356" t="s">
        <v>14</v>
      </c>
      <c r="I9" s="355" t="s">
        <v>15</v>
      </c>
      <c r="J9" s="356" t="s">
        <v>16</v>
      </c>
      <c r="K9" s="355" t="s">
        <v>17</v>
      </c>
      <c r="L9" s="356" t="s">
        <v>18</v>
      </c>
      <c r="M9" s="355" t="s">
        <v>34</v>
      </c>
      <c r="N9" s="356" t="s">
        <v>35</v>
      </c>
      <c r="O9" s="355">
        <v>15</v>
      </c>
      <c r="P9" s="355">
        <v>16</v>
      </c>
    </row>
    <row r="10" spans="1:16" s="361" customFormat="1">
      <c r="A10" s="358"/>
      <c r="B10" s="359" t="s">
        <v>29</v>
      </c>
      <c r="C10" s="360">
        <f t="shared" ref="C10:H10" si="0">+C11+C150</f>
        <v>23275548943</v>
      </c>
      <c r="D10" s="360">
        <f t="shared" si="0"/>
        <v>22026662966</v>
      </c>
      <c r="E10" s="360">
        <f t="shared" si="0"/>
        <v>1248885977</v>
      </c>
      <c r="F10" s="360">
        <f t="shared" si="0"/>
        <v>6155958711</v>
      </c>
      <c r="G10" s="360">
        <f t="shared" si="0"/>
        <v>5790256911</v>
      </c>
      <c r="H10" s="360">
        <f t="shared" si="0"/>
        <v>365701800</v>
      </c>
      <c r="I10" s="360">
        <f t="shared" ref="I10:N10" si="1">+I11+I150+I149</f>
        <v>6155958711</v>
      </c>
      <c r="J10" s="360">
        <f t="shared" si="1"/>
        <v>5790256911</v>
      </c>
      <c r="K10" s="360">
        <f t="shared" si="1"/>
        <v>365701800</v>
      </c>
      <c r="L10" s="360">
        <f t="shared" si="1"/>
        <v>23275548943</v>
      </c>
      <c r="M10" s="360">
        <f t="shared" si="1"/>
        <v>22026662966</v>
      </c>
      <c r="N10" s="360">
        <f t="shared" si="1"/>
        <v>1248885977</v>
      </c>
      <c r="O10" s="405">
        <f>+O11+O150</f>
        <v>0</v>
      </c>
      <c r="P10" s="405">
        <f>+P11+P150</f>
        <v>0</v>
      </c>
    </row>
    <row r="11" spans="1:16" s="362" customFormat="1" ht="21.75" customHeight="1">
      <c r="A11" s="362" t="s">
        <v>195</v>
      </c>
      <c r="B11" s="359" t="s">
        <v>194</v>
      </c>
      <c r="C11" s="360">
        <f t="shared" ref="C11:P11" si="2">+C12+C141</f>
        <v>21779548943</v>
      </c>
      <c r="D11" s="360">
        <f t="shared" si="2"/>
        <v>20666662966</v>
      </c>
      <c r="E11" s="360">
        <f t="shared" si="2"/>
        <v>1112885977</v>
      </c>
      <c r="F11" s="360">
        <f t="shared" si="2"/>
        <v>4659958711</v>
      </c>
      <c r="G11" s="360">
        <f t="shared" si="2"/>
        <v>4430256911</v>
      </c>
      <c r="H11" s="360">
        <f t="shared" si="2"/>
        <v>229701800</v>
      </c>
      <c r="I11" s="360">
        <f t="shared" si="2"/>
        <v>2562273511</v>
      </c>
      <c r="J11" s="360">
        <f t="shared" si="2"/>
        <v>2350256911</v>
      </c>
      <c r="K11" s="360">
        <f t="shared" si="2"/>
        <v>212016600</v>
      </c>
      <c r="L11" s="360">
        <f t="shared" si="2"/>
        <v>19681863743</v>
      </c>
      <c r="M11" s="360">
        <f t="shared" si="2"/>
        <v>18586662966</v>
      </c>
      <c r="N11" s="360">
        <f t="shared" si="2"/>
        <v>1095200777</v>
      </c>
      <c r="O11" s="406">
        <f t="shared" si="2"/>
        <v>0</v>
      </c>
      <c r="P11" s="406">
        <f t="shared" si="2"/>
        <v>0</v>
      </c>
    </row>
    <row r="12" spans="1:16" s="362" customFormat="1">
      <c r="A12" s="363" t="s">
        <v>6</v>
      </c>
      <c r="B12" s="364" t="s">
        <v>51</v>
      </c>
      <c r="C12" s="360">
        <f>+C13+C27+C64+C81+C92+C94+C112+C121</f>
        <v>21779548943</v>
      </c>
      <c r="D12" s="360">
        <f t="shared" ref="D12:P12" si="3">+D13+D27+D64+D81+D92+D94+D112+D121</f>
        <v>20666662966</v>
      </c>
      <c r="E12" s="360">
        <f t="shared" si="3"/>
        <v>1112885977</v>
      </c>
      <c r="F12" s="360">
        <f t="shared" si="3"/>
        <v>4659958711</v>
      </c>
      <c r="G12" s="360">
        <f t="shared" si="3"/>
        <v>4430256911</v>
      </c>
      <c r="H12" s="360">
        <f t="shared" si="3"/>
        <v>229701800</v>
      </c>
      <c r="I12" s="360">
        <f t="shared" si="3"/>
        <v>230273511.00000003</v>
      </c>
      <c r="J12" s="360">
        <f t="shared" si="3"/>
        <v>230256911.00000003</v>
      </c>
      <c r="K12" s="360">
        <f t="shared" si="3"/>
        <v>16600</v>
      </c>
      <c r="L12" s="360">
        <f t="shared" si="3"/>
        <v>17349863743</v>
      </c>
      <c r="M12" s="360">
        <f t="shared" si="3"/>
        <v>16466662966</v>
      </c>
      <c r="N12" s="360">
        <f t="shared" si="3"/>
        <v>883200777</v>
      </c>
      <c r="O12" s="405">
        <f t="shared" si="3"/>
        <v>0</v>
      </c>
      <c r="P12" s="405">
        <f t="shared" si="3"/>
        <v>0</v>
      </c>
    </row>
    <row r="13" spans="1:16" s="362" customFormat="1" ht="38.25" customHeight="1">
      <c r="A13" s="365" t="s">
        <v>30</v>
      </c>
      <c r="B13" s="369" t="s">
        <v>53</v>
      </c>
      <c r="C13" s="370">
        <f>C16+C14</f>
        <v>189154400</v>
      </c>
      <c r="D13" s="370">
        <f t="shared" ref="D13:N13" si="4">D16+D14</f>
        <v>188554400</v>
      </c>
      <c r="E13" s="370">
        <f t="shared" si="4"/>
        <v>600000</v>
      </c>
      <c r="F13" s="370">
        <f t="shared" si="4"/>
        <v>40912800</v>
      </c>
      <c r="G13" s="370">
        <f t="shared" si="4"/>
        <v>40912800</v>
      </c>
      <c r="H13" s="370">
        <f t="shared" si="4"/>
        <v>0</v>
      </c>
      <c r="I13" s="370">
        <f t="shared" si="4"/>
        <v>21800000</v>
      </c>
      <c r="J13" s="370">
        <f t="shared" si="4"/>
        <v>21800000</v>
      </c>
      <c r="K13" s="370">
        <f t="shared" si="4"/>
        <v>0</v>
      </c>
      <c r="L13" s="370">
        <f t="shared" si="4"/>
        <v>170041600</v>
      </c>
      <c r="M13" s="370">
        <f t="shared" si="4"/>
        <v>169441600</v>
      </c>
      <c r="N13" s="370">
        <f t="shared" si="4"/>
        <v>600000</v>
      </c>
      <c r="O13" s="370">
        <f t="shared" ref="O13" si="5">O16</f>
        <v>0</v>
      </c>
      <c r="P13" s="368"/>
    </row>
    <row r="14" spans="1:16" s="362" customFormat="1" ht="19.5" customHeight="1">
      <c r="A14" s="371">
        <v>1</v>
      </c>
      <c r="B14" s="372" t="s">
        <v>61</v>
      </c>
      <c r="C14" s="373">
        <f>SUM(C15:C15)</f>
        <v>500000</v>
      </c>
      <c r="D14" s="374">
        <f>SUM(D15:D15)</f>
        <v>500000</v>
      </c>
      <c r="E14" s="374">
        <f t="shared" ref="E14:N14" si="6">SUM(E15:E15)</f>
        <v>0</v>
      </c>
      <c r="F14" s="374">
        <f t="shared" si="6"/>
        <v>500000</v>
      </c>
      <c r="G14" s="374">
        <f t="shared" si="6"/>
        <v>500000</v>
      </c>
      <c r="H14" s="374">
        <f t="shared" si="6"/>
        <v>0</v>
      </c>
      <c r="I14" s="374">
        <f t="shared" si="6"/>
        <v>0</v>
      </c>
      <c r="J14" s="374">
        <f t="shared" si="6"/>
        <v>0</v>
      </c>
      <c r="K14" s="374">
        <f t="shared" si="6"/>
        <v>0</v>
      </c>
      <c r="L14" s="374">
        <f t="shared" si="6"/>
        <v>0</v>
      </c>
      <c r="M14" s="374">
        <f t="shared" si="6"/>
        <v>0</v>
      </c>
      <c r="N14" s="374">
        <f t="shared" si="6"/>
        <v>0</v>
      </c>
      <c r="O14" s="368"/>
      <c r="P14" s="368"/>
    </row>
    <row r="15" spans="1:16" s="362" customFormat="1" ht="19.5" customHeight="1">
      <c r="A15" s="375" t="s">
        <v>55</v>
      </c>
      <c r="B15" s="376" t="s">
        <v>66</v>
      </c>
      <c r="C15" s="377">
        <f>SUM(D15:E15)</f>
        <v>500000</v>
      </c>
      <c r="D15" s="377">
        <v>500000</v>
      </c>
      <c r="E15" s="378"/>
      <c r="F15" s="379">
        <f>SUM(G15:H15)</f>
        <v>500000</v>
      </c>
      <c r="G15" s="89">
        <f>+D15</f>
        <v>500000</v>
      </c>
      <c r="H15" s="379"/>
      <c r="I15" s="379"/>
      <c r="J15" s="379"/>
      <c r="K15" s="379"/>
      <c r="L15" s="89">
        <f>SUM(M15:N15)</f>
        <v>0</v>
      </c>
      <c r="M15" s="89">
        <f>+D15-G15+J15</f>
        <v>0</v>
      </c>
      <c r="N15" s="89">
        <f>+E15-H15+K15</f>
        <v>0</v>
      </c>
      <c r="O15" s="368"/>
      <c r="P15" s="368"/>
    </row>
    <row r="16" spans="1:16" s="362" customFormat="1" ht="19.5" customHeight="1">
      <c r="A16" s="371">
        <v>1</v>
      </c>
      <c r="B16" s="372" t="s">
        <v>70</v>
      </c>
      <c r="C16" s="374">
        <f>SUM(C17:C26)</f>
        <v>188654400</v>
      </c>
      <c r="D16" s="374">
        <f t="shared" ref="D16:H16" si="7">SUM(D17:D26)</f>
        <v>188054400</v>
      </c>
      <c r="E16" s="374">
        <f t="shared" si="7"/>
        <v>600000</v>
      </c>
      <c r="F16" s="374">
        <f>SUM(F17:F26)</f>
        <v>40412800</v>
      </c>
      <c r="G16" s="374">
        <f t="shared" si="7"/>
        <v>40412800</v>
      </c>
      <c r="H16" s="374">
        <f t="shared" si="7"/>
        <v>0</v>
      </c>
      <c r="I16" s="374">
        <f>SUM(I17:I26)</f>
        <v>21800000</v>
      </c>
      <c r="J16" s="374">
        <f t="shared" ref="J16:O16" si="8">SUM(J17:J26)</f>
        <v>21800000</v>
      </c>
      <c r="K16" s="374">
        <f t="shared" si="8"/>
        <v>0</v>
      </c>
      <c r="L16" s="374">
        <f t="shared" si="8"/>
        <v>170041600</v>
      </c>
      <c r="M16" s="374">
        <f t="shared" si="8"/>
        <v>169441600</v>
      </c>
      <c r="N16" s="374">
        <f t="shared" si="8"/>
        <v>600000</v>
      </c>
      <c r="O16" s="374">
        <f t="shared" si="8"/>
        <v>0</v>
      </c>
      <c r="P16" s="368"/>
    </row>
    <row r="17" spans="1:16" s="362" customFormat="1" ht="19.5" customHeight="1">
      <c r="A17" s="375" t="s">
        <v>55</v>
      </c>
      <c r="B17" s="376" t="s">
        <v>62</v>
      </c>
      <c r="C17" s="377">
        <f>SUM(D17:E17)</f>
        <v>385000</v>
      </c>
      <c r="D17" s="377">
        <v>385000</v>
      </c>
      <c r="E17" s="377"/>
      <c r="F17" s="89">
        <f t="shared" ref="F17:F18" si="9">SUM(G17:H17)</f>
        <v>0</v>
      </c>
      <c r="G17" s="379"/>
      <c r="H17" s="379"/>
      <c r="I17" s="379"/>
      <c r="J17" s="379"/>
      <c r="K17" s="379"/>
      <c r="L17" s="89">
        <f t="shared" ref="L17" si="10">SUM(M17:N17)</f>
        <v>385000</v>
      </c>
      <c r="M17" s="89">
        <f t="shared" ref="M17:N17" si="11">+D17-G17+J17</f>
        <v>385000</v>
      </c>
      <c r="N17" s="89">
        <f t="shared" si="11"/>
        <v>0</v>
      </c>
      <c r="O17" s="368"/>
      <c r="P17" s="368"/>
    </row>
    <row r="18" spans="1:16" s="362" customFormat="1" ht="19.5" customHeight="1">
      <c r="A18" s="375" t="s">
        <v>55</v>
      </c>
      <c r="B18" s="376" t="s">
        <v>65</v>
      </c>
      <c r="C18" s="377">
        <f t="shared" ref="C18:C23" si="12">SUM(D18:E18)</f>
        <v>95000</v>
      </c>
      <c r="D18" s="378">
        <v>95000</v>
      </c>
      <c r="E18" s="378"/>
      <c r="F18" s="89">
        <f t="shared" si="9"/>
        <v>0</v>
      </c>
      <c r="G18" s="379"/>
      <c r="H18" s="379"/>
      <c r="I18" s="379"/>
      <c r="J18" s="379"/>
      <c r="K18" s="379"/>
      <c r="L18" s="89">
        <f t="shared" ref="L18:L87" si="13">SUM(M18:N18)</f>
        <v>95000</v>
      </c>
      <c r="M18" s="89">
        <f t="shared" ref="M18:N87" si="14">+D18-G18+J18</f>
        <v>95000</v>
      </c>
      <c r="N18" s="89">
        <f t="shared" si="14"/>
        <v>0</v>
      </c>
      <c r="O18" s="368"/>
      <c r="P18" s="368"/>
    </row>
    <row r="19" spans="1:16" s="362" customFormat="1" ht="19.5" customHeight="1">
      <c r="A19" s="375" t="s">
        <v>55</v>
      </c>
      <c r="B19" s="376" t="s">
        <v>66</v>
      </c>
      <c r="C19" s="377">
        <f t="shared" si="12"/>
        <v>62168000</v>
      </c>
      <c r="D19" s="89">
        <v>62168000</v>
      </c>
      <c r="E19" s="378"/>
      <c r="F19" s="89">
        <f>SUM(G19:H19)</f>
        <v>38168000</v>
      </c>
      <c r="G19" s="89">
        <f>+'PL1-Dư DTTS'!F75</f>
        <v>38168000</v>
      </c>
      <c r="H19" s="379"/>
      <c r="I19" s="379"/>
      <c r="J19" s="379"/>
      <c r="K19" s="379"/>
      <c r="L19" s="89">
        <f t="shared" si="13"/>
        <v>24000000</v>
      </c>
      <c r="M19" s="89">
        <f t="shared" si="14"/>
        <v>24000000</v>
      </c>
      <c r="N19" s="89">
        <f t="shared" si="14"/>
        <v>0</v>
      </c>
      <c r="O19" s="368"/>
      <c r="P19" s="368"/>
    </row>
    <row r="20" spans="1:16" s="362" customFormat="1" ht="19.5" customHeight="1">
      <c r="A20" s="375" t="s">
        <v>55</v>
      </c>
      <c r="B20" s="376" t="s">
        <v>72</v>
      </c>
      <c r="C20" s="377">
        <f t="shared" si="12"/>
        <v>110001600</v>
      </c>
      <c r="D20" s="89">
        <v>109401600</v>
      </c>
      <c r="E20" s="378">
        <v>600000</v>
      </c>
      <c r="F20" s="89">
        <f t="shared" ref="F20:F24" si="15">SUM(G20:H20)</f>
        <v>0</v>
      </c>
      <c r="G20" s="379"/>
      <c r="H20" s="379"/>
      <c r="I20" s="379"/>
      <c r="J20" s="379"/>
      <c r="K20" s="379"/>
      <c r="L20" s="89">
        <f t="shared" si="13"/>
        <v>110001600</v>
      </c>
      <c r="M20" s="89">
        <f t="shared" si="14"/>
        <v>109401600</v>
      </c>
      <c r="N20" s="89">
        <f t="shared" si="14"/>
        <v>600000</v>
      </c>
      <c r="O20" s="368"/>
      <c r="P20" s="368"/>
    </row>
    <row r="21" spans="1:16" s="362" customFormat="1" ht="19.5" customHeight="1">
      <c r="A21" s="375" t="s">
        <v>55</v>
      </c>
      <c r="B21" s="376" t="s">
        <v>68</v>
      </c>
      <c r="C21" s="377">
        <f t="shared" si="12"/>
        <v>760000</v>
      </c>
      <c r="D21" s="89">
        <v>760000</v>
      </c>
      <c r="E21" s="378"/>
      <c r="F21" s="89">
        <f t="shared" si="15"/>
        <v>0</v>
      </c>
      <c r="G21" s="379"/>
      <c r="H21" s="379"/>
      <c r="I21" s="379"/>
      <c r="J21" s="379"/>
      <c r="K21" s="379"/>
      <c r="L21" s="89">
        <f t="shared" si="13"/>
        <v>760000</v>
      </c>
      <c r="M21" s="89">
        <f t="shared" si="14"/>
        <v>760000</v>
      </c>
      <c r="N21" s="89">
        <f t="shared" si="14"/>
        <v>0</v>
      </c>
      <c r="O21" s="368"/>
      <c r="P21" s="368"/>
    </row>
    <row r="22" spans="1:16" s="362" customFormat="1" ht="19.5" customHeight="1">
      <c r="A22" s="375" t="s">
        <v>55</v>
      </c>
      <c r="B22" s="376" t="s">
        <v>73</v>
      </c>
      <c r="C22" s="377">
        <f t="shared" si="12"/>
        <v>9800000</v>
      </c>
      <c r="D22" s="89">
        <v>9800000</v>
      </c>
      <c r="E22" s="378"/>
      <c r="F22" s="89">
        <f t="shared" si="15"/>
        <v>0</v>
      </c>
      <c r="G22" s="379"/>
      <c r="H22" s="379"/>
      <c r="I22" s="379"/>
      <c r="J22" s="379"/>
      <c r="K22" s="379"/>
      <c r="L22" s="89">
        <f t="shared" si="13"/>
        <v>9800000</v>
      </c>
      <c r="M22" s="89">
        <f t="shared" si="14"/>
        <v>9800000</v>
      </c>
      <c r="N22" s="89">
        <f t="shared" si="14"/>
        <v>0</v>
      </c>
      <c r="O22" s="368"/>
      <c r="P22" s="368"/>
    </row>
    <row r="23" spans="1:16" s="362" customFormat="1" ht="19.5" customHeight="1">
      <c r="A23" s="375" t="s">
        <v>55</v>
      </c>
      <c r="B23" s="376" t="s">
        <v>64</v>
      </c>
      <c r="C23" s="377">
        <f t="shared" si="12"/>
        <v>114800</v>
      </c>
      <c r="D23" s="89">
        <v>114800</v>
      </c>
      <c r="E23" s="378"/>
      <c r="F23" s="89">
        <f>SUM(G23:H23)</f>
        <v>114800</v>
      </c>
      <c r="G23" s="89">
        <f>+D23</f>
        <v>114800</v>
      </c>
      <c r="H23" s="379"/>
      <c r="I23" s="379"/>
      <c r="J23" s="379"/>
      <c r="K23" s="379"/>
      <c r="L23" s="89">
        <f t="shared" si="13"/>
        <v>0</v>
      </c>
      <c r="M23" s="89">
        <f t="shared" si="14"/>
        <v>0</v>
      </c>
      <c r="N23" s="89">
        <f t="shared" si="14"/>
        <v>0</v>
      </c>
      <c r="O23" s="368"/>
      <c r="P23" s="368"/>
    </row>
    <row r="24" spans="1:16" s="362" customFormat="1" ht="19.5" customHeight="1">
      <c r="A24" s="375" t="s">
        <v>55</v>
      </c>
      <c r="B24" s="376" t="s">
        <v>74</v>
      </c>
      <c r="C24" s="377">
        <f t="shared" ref="C24" si="16">SUM(D24:E24)</f>
        <v>1000000</v>
      </c>
      <c r="D24" s="89">
        <v>1000000</v>
      </c>
      <c r="E24" s="378"/>
      <c r="F24" s="89">
        <f t="shared" si="15"/>
        <v>0</v>
      </c>
      <c r="G24" s="379"/>
      <c r="H24" s="379"/>
      <c r="I24" s="89">
        <f t="shared" ref="I24" si="17">SUM(J24:K24)</f>
        <v>0</v>
      </c>
      <c r="J24" s="379"/>
      <c r="K24" s="379"/>
      <c r="L24" s="89">
        <f t="shared" ref="L24" si="18">SUM(M24:N24)</f>
        <v>1000000</v>
      </c>
      <c r="M24" s="89">
        <f t="shared" si="14"/>
        <v>1000000</v>
      </c>
      <c r="N24" s="89">
        <f t="shared" si="14"/>
        <v>0</v>
      </c>
      <c r="O24" s="368"/>
      <c r="P24" s="368"/>
    </row>
    <row r="25" spans="1:16" s="362" customFormat="1" ht="19.5" customHeight="1">
      <c r="A25" s="380" t="s">
        <v>55</v>
      </c>
      <c r="B25" s="381" t="s">
        <v>79</v>
      </c>
      <c r="C25" s="377">
        <f>SUM(D25:E25)</f>
        <v>2130000</v>
      </c>
      <c r="D25" s="377">
        <v>2130000</v>
      </c>
      <c r="E25" s="378"/>
      <c r="F25" s="89">
        <f>SUM(G25:H25)</f>
        <v>2130000</v>
      </c>
      <c r="G25" s="89">
        <f>+D25</f>
        <v>2130000</v>
      </c>
      <c r="H25" s="379"/>
      <c r="I25" s="89">
        <f>SUM(J25:K25)</f>
        <v>0</v>
      </c>
      <c r="J25" s="379"/>
      <c r="K25" s="379"/>
      <c r="L25" s="89">
        <f>SUM(M25:N25)</f>
        <v>0</v>
      </c>
      <c r="M25" s="89">
        <f>+D25-G25+J25</f>
        <v>0</v>
      </c>
      <c r="N25" s="89">
        <f>+E25-H25+K25</f>
        <v>0</v>
      </c>
      <c r="O25" s="368"/>
      <c r="P25" s="368"/>
    </row>
    <row r="26" spans="1:16" s="362" customFormat="1" ht="19.5" customHeight="1">
      <c r="A26" s="375" t="s">
        <v>55</v>
      </c>
      <c r="B26" s="381" t="s">
        <v>67</v>
      </c>
      <c r="C26" s="377">
        <f t="shared" ref="C26" si="19">SUM(D26:E26)</f>
        <v>2200000</v>
      </c>
      <c r="D26" s="89">
        <v>2200000</v>
      </c>
      <c r="E26" s="89">
        <v>0</v>
      </c>
      <c r="F26" s="89">
        <f>SUM(G26:H26)</f>
        <v>0</v>
      </c>
      <c r="G26" s="89">
        <v>0</v>
      </c>
      <c r="H26" s="89">
        <v>0</v>
      </c>
      <c r="I26" s="89">
        <f>SUM(J26:K26)</f>
        <v>21800000</v>
      </c>
      <c r="J26" s="89">
        <v>21800000</v>
      </c>
      <c r="K26" s="379"/>
      <c r="L26" s="89">
        <f t="shared" ref="L26" si="20">SUM(M26:N26)</f>
        <v>24000000</v>
      </c>
      <c r="M26" s="89">
        <f>+D26-G26+J26</f>
        <v>24000000</v>
      </c>
      <c r="N26" s="89">
        <f t="shared" si="14"/>
        <v>0</v>
      </c>
      <c r="O26" s="368"/>
      <c r="P26" s="368"/>
    </row>
    <row r="27" spans="1:16" s="362" customFormat="1" ht="57" customHeight="1">
      <c r="A27" s="365" t="s">
        <v>75</v>
      </c>
      <c r="B27" s="369" t="s">
        <v>49</v>
      </c>
      <c r="C27" s="367">
        <f>+C28+C45</f>
        <v>16348554402</v>
      </c>
      <c r="D27" s="367">
        <f t="shared" ref="D27:N27" si="21">+D28+D45</f>
        <v>15581277610</v>
      </c>
      <c r="E27" s="367">
        <f t="shared" si="21"/>
        <v>767276792</v>
      </c>
      <c r="F27" s="367">
        <f t="shared" si="21"/>
        <v>1727246572</v>
      </c>
      <c r="G27" s="367">
        <f t="shared" si="21"/>
        <v>1545854572</v>
      </c>
      <c r="H27" s="367">
        <f t="shared" si="21"/>
        <v>181392000</v>
      </c>
      <c r="I27" s="367">
        <f t="shared" si="21"/>
        <v>186382255.00000003</v>
      </c>
      <c r="J27" s="367">
        <f t="shared" si="21"/>
        <v>186365655.00000003</v>
      </c>
      <c r="K27" s="367">
        <f t="shared" si="21"/>
        <v>16600</v>
      </c>
      <c r="L27" s="367">
        <f t="shared" si="21"/>
        <v>14807690085</v>
      </c>
      <c r="M27" s="367">
        <f t="shared" si="21"/>
        <v>14221788693</v>
      </c>
      <c r="N27" s="367">
        <f t="shared" si="21"/>
        <v>585901392</v>
      </c>
      <c r="O27" s="368"/>
      <c r="P27" s="368"/>
    </row>
    <row r="28" spans="1:16" s="362" customFormat="1" ht="47.25">
      <c r="A28" s="371">
        <v>1</v>
      </c>
      <c r="B28" s="372" t="s">
        <v>76</v>
      </c>
      <c r="C28" s="382">
        <f>SUM(C29:C44)</f>
        <v>8587867877</v>
      </c>
      <c r="D28" s="382">
        <f t="shared" ref="D28:E28" si="22">SUM(D29:D44)</f>
        <v>8587867877</v>
      </c>
      <c r="E28" s="382">
        <f t="shared" si="22"/>
        <v>0</v>
      </c>
      <c r="F28" s="382">
        <f>SUM(F29:F44)</f>
        <v>130754265.99999997</v>
      </c>
      <c r="G28" s="382">
        <f t="shared" ref="G28:N28" si="23">SUM(G29:G44)</f>
        <v>130754265.99999997</v>
      </c>
      <c r="H28" s="382">
        <f t="shared" si="23"/>
        <v>0</v>
      </c>
      <c r="I28" s="382">
        <f t="shared" si="23"/>
        <v>30000000</v>
      </c>
      <c r="J28" s="382">
        <f t="shared" si="23"/>
        <v>30000000</v>
      </c>
      <c r="K28" s="382">
        <f t="shared" si="23"/>
        <v>0</v>
      </c>
      <c r="L28" s="382">
        <f t="shared" si="23"/>
        <v>8487113611</v>
      </c>
      <c r="M28" s="382">
        <f t="shared" si="23"/>
        <v>8487113611</v>
      </c>
      <c r="N28" s="382">
        <f t="shared" si="23"/>
        <v>0</v>
      </c>
      <c r="O28" s="382"/>
      <c r="P28" s="368"/>
    </row>
    <row r="29" spans="1:16" s="362" customFormat="1">
      <c r="A29" s="375" t="s">
        <v>55</v>
      </c>
      <c r="B29" s="376" t="s">
        <v>62</v>
      </c>
      <c r="C29" s="377">
        <f t="shared" ref="C29:C44" si="24">SUM(D29:E29)</f>
        <v>345973306</v>
      </c>
      <c r="D29" s="89">
        <v>345973306</v>
      </c>
      <c r="E29" s="377">
        <v>0</v>
      </c>
      <c r="F29" s="377">
        <f>SUM(G29:H29)</f>
        <v>0</v>
      </c>
      <c r="G29" s="379"/>
      <c r="H29" s="379"/>
      <c r="I29" s="379"/>
      <c r="J29" s="379"/>
      <c r="K29" s="379"/>
      <c r="L29" s="89">
        <f t="shared" si="13"/>
        <v>345973306</v>
      </c>
      <c r="M29" s="89">
        <f t="shared" si="14"/>
        <v>345973306</v>
      </c>
      <c r="N29" s="89">
        <f t="shared" si="14"/>
        <v>0</v>
      </c>
      <c r="O29" s="368"/>
      <c r="P29" s="368"/>
    </row>
    <row r="30" spans="1:16" s="362" customFormat="1">
      <c r="A30" s="375" t="s">
        <v>55</v>
      </c>
      <c r="B30" s="376" t="s">
        <v>63</v>
      </c>
      <c r="C30" s="377">
        <f t="shared" si="24"/>
        <v>73067922</v>
      </c>
      <c r="D30" s="89">
        <v>73067922</v>
      </c>
      <c r="E30" s="377">
        <v>0</v>
      </c>
      <c r="F30" s="377">
        <f t="shared" ref="F30:F44" si="25">SUM(G30:H30)</f>
        <v>0</v>
      </c>
      <c r="G30" s="379"/>
      <c r="H30" s="379"/>
      <c r="I30" s="379"/>
      <c r="J30" s="379"/>
      <c r="K30" s="379"/>
      <c r="L30" s="89">
        <f t="shared" si="13"/>
        <v>73067922</v>
      </c>
      <c r="M30" s="89">
        <f t="shared" si="14"/>
        <v>73067922</v>
      </c>
      <c r="N30" s="89">
        <f t="shared" si="14"/>
        <v>0</v>
      </c>
      <c r="O30" s="368"/>
      <c r="P30" s="368"/>
    </row>
    <row r="31" spans="1:16">
      <c r="A31" s="375" t="s">
        <v>55</v>
      </c>
      <c r="B31" s="376" t="s">
        <v>77</v>
      </c>
      <c r="C31" s="377">
        <f t="shared" si="24"/>
        <v>21298193</v>
      </c>
      <c r="D31" s="89">
        <v>21298193</v>
      </c>
      <c r="E31" s="377">
        <v>0</v>
      </c>
      <c r="F31" s="377">
        <f t="shared" si="25"/>
        <v>21298193</v>
      </c>
      <c r="G31" s="89">
        <f>+D31</f>
        <v>21298193</v>
      </c>
      <c r="H31" s="89"/>
      <c r="I31" s="89"/>
      <c r="J31" s="89"/>
      <c r="K31" s="89"/>
      <c r="L31" s="89">
        <f t="shared" si="13"/>
        <v>0</v>
      </c>
      <c r="M31" s="89">
        <f t="shared" si="14"/>
        <v>0</v>
      </c>
      <c r="N31" s="89">
        <f t="shared" si="14"/>
        <v>0</v>
      </c>
      <c r="O31" s="85"/>
      <c r="P31" s="85"/>
    </row>
    <row r="32" spans="1:16" s="362" customFormat="1">
      <c r="A32" s="375" t="s">
        <v>55</v>
      </c>
      <c r="B32" s="376" t="s">
        <v>78</v>
      </c>
      <c r="C32" s="377">
        <f t="shared" si="24"/>
        <v>109456072.99999997</v>
      </c>
      <c r="D32" s="89">
        <v>109456072.99999997</v>
      </c>
      <c r="E32" s="377">
        <v>0</v>
      </c>
      <c r="F32" s="377">
        <f t="shared" si="25"/>
        <v>109456072.99999997</v>
      </c>
      <c r="G32" s="89">
        <f>+D32</f>
        <v>109456072.99999997</v>
      </c>
      <c r="H32" s="89"/>
      <c r="I32" s="379"/>
      <c r="J32" s="379"/>
      <c r="K32" s="379"/>
      <c r="L32" s="89">
        <f t="shared" si="13"/>
        <v>0</v>
      </c>
      <c r="M32" s="89">
        <f t="shared" si="14"/>
        <v>0</v>
      </c>
      <c r="N32" s="89">
        <f t="shared" si="14"/>
        <v>0</v>
      </c>
      <c r="O32" s="368"/>
      <c r="P32" s="368"/>
    </row>
    <row r="33" spans="1:16" s="362" customFormat="1">
      <c r="A33" s="375" t="s">
        <v>55</v>
      </c>
      <c r="B33" s="376" t="s">
        <v>65</v>
      </c>
      <c r="C33" s="377">
        <f t="shared" si="24"/>
        <v>1160656000</v>
      </c>
      <c r="D33" s="89">
        <v>1160656000</v>
      </c>
      <c r="E33" s="377">
        <v>0</v>
      </c>
      <c r="F33" s="377">
        <f t="shared" si="25"/>
        <v>0</v>
      </c>
      <c r="G33" s="379"/>
      <c r="H33" s="379"/>
      <c r="I33" s="379"/>
      <c r="J33" s="379"/>
      <c r="K33" s="379"/>
      <c r="L33" s="89">
        <f t="shared" si="13"/>
        <v>1160656000</v>
      </c>
      <c r="M33" s="89">
        <f t="shared" si="14"/>
        <v>1160656000</v>
      </c>
      <c r="N33" s="89">
        <f t="shared" si="14"/>
        <v>0</v>
      </c>
      <c r="O33" s="368"/>
      <c r="P33" s="368"/>
    </row>
    <row r="34" spans="1:16" s="362" customFormat="1">
      <c r="A34" s="375" t="s">
        <v>55</v>
      </c>
      <c r="B34" s="376" t="s">
        <v>66</v>
      </c>
      <c r="C34" s="377">
        <f t="shared" si="24"/>
        <v>519708072</v>
      </c>
      <c r="D34" s="89">
        <v>519708072</v>
      </c>
      <c r="E34" s="377">
        <v>0</v>
      </c>
      <c r="F34" s="377">
        <f t="shared" si="25"/>
        <v>0</v>
      </c>
      <c r="G34" s="379"/>
      <c r="H34" s="379"/>
      <c r="I34" s="379"/>
      <c r="J34" s="379"/>
      <c r="K34" s="379"/>
      <c r="L34" s="89">
        <f t="shared" si="13"/>
        <v>519708072</v>
      </c>
      <c r="M34" s="89">
        <f t="shared" si="14"/>
        <v>519708072</v>
      </c>
      <c r="N34" s="89">
        <f t="shared" si="14"/>
        <v>0</v>
      </c>
      <c r="O34" s="368"/>
      <c r="P34" s="368"/>
    </row>
    <row r="35" spans="1:16" s="362" customFormat="1">
      <c r="A35" s="375" t="s">
        <v>55</v>
      </c>
      <c r="B35" s="376" t="s">
        <v>67</v>
      </c>
      <c r="C35" s="377">
        <f t="shared" si="24"/>
        <v>493722444</v>
      </c>
      <c r="D35" s="89">
        <v>493722444</v>
      </c>
      <c r="E35" s="377">
        <v>0</v>
      </c>
      <c r="F35" s="377">
        <f t="shared" si="25"/>
        <v>0</v>
      </c>
      <c r="G35" s="379"/>
      <c r="H35" s="379"/>
      <c r="I35" s="379"/>
      <c r="J35" s="379"/>
      <c r="K35" s="379"/>
      <c r="L35" s="89">
        <f t="shared" si="13"/>
        <v>493722444</v>
      </c>
      <c r="M35" s="89">
        <f t="shared" si="14"/>
        <v>493722444</v>
      </c>
      <c r="N35" s="89">
        <f t="shared" si="14"/>
        <v>0</v>
      </c>
      <c r="O35" s="368"/>
      <c r="P35" s="368"/>
    </row>
    <row r="36" spans="1:16" s="362" customFormat="1">
      <c r="A36" s="375" t="s">
        <v>55</v>
      </c>
      <c r="B36" s="376" t="s">
        <v>79</v>
      </c>
      <c r="C36" s="377">
        <f t="shared" si="24"/>
        <v>63569271</v>
      </c>
      <c r="D36" s="89">
        <v>63569271</v>
      </c>
      <c r="E36" s="377">
        <v>0</v>
      </c>
      <c r="F36" s="377">
        <f t="shared" si="25"/>
        <v>0</v>
      </c>
      <c r="G36" s="379"/>
      <c r="H36" s="379"/>
      <c r="I36" s="379"/>
      <c r="J36" s="379"/>
      <c r="K36" s="379"/>
      <c r="L36" s="89">
        <f t="shared" si="13"/>
        <v>63569271</v>
      </c>
      <c r="M36" s="89">
        <f t="shared" si="14"/>
        <v>63569271</v>
      </c>
      <c r="N36" s="89">
        <f t="shared" si="14"/>
        <v>0</v>
      </c>
      <c r="O36" s="368"/>
      <c r="P36" s="368"/>
    </row>
    <row r="37" spans="1:16" s="362" customFormat="1">
      <c r="A37" s="375" t="s">
        <v>55</v>
      </c>
      <c r="B37" s="376" t="s">
        <v>80</v>
      </c>
      <c r="C37" s="377">
        <f t="shared" si="24"/>
        <v>368003165</v>
      </c>
      <c r="D37" s="89">
        <v>368003165</v>
      </c>
      <c r="E37" s="377">
        <v>0</v>
      </c>
      <c r="F37" s="377">
        <f t="shared" si="25"/>
        <v>0</v>
      </c>
      <c r="G37" s="379"/>
      <c r="H37" s="89"/>
      <c r="I37" s="89">
        <f>SUM(J37:K37)</f>
        <v>30000000</v>
      </c>
      <c r="J37" s="89">
        <v>30000000</v>
      </c>
      <c r="K37" s="89"/>
      <c r="L37" s="89">
        <f t="shared" si="13"/>
        <v>398003165</v>
      </c>
      <c r="M37" s="89">
        <f t="shared" si="14"/>
        <v>398003165</v>
      </c>
      <c r="N37" s="89">
        <f t="shared" si="14"/>
        <v>0</v>
      </c>
      <c r="O37" s="368"/>
      <c r="P37" s="368"/>
    </row>
    <row r="38" spans="1:16" s="362" customFormat="1">
      <c r="A38" s="375" t="s">
        <v>55</v>
      </c>
      <c r="B38" s="376" t="s">
        <v>72</v>
      </c>
      <c r="C38" s="377">
        <f t="shared" si="24"/>
        <v>1444039029</v>
      </c>
      <c r="D38" s="89">
        <v>1444039029</v>
      </c>
      <c r="E38" s="377">
        <v>0</v>
      </c>
      <c r="F38" s="377">
        <f t="shared" si="25"/>
        <v>0</v>
      </c>
      <c r="G38" s="379"/>
      <c r="H38" s="379"/>
      <c r="I38" s="379"/>
      <c r="J38" s="379"/>
      <c r="K38" s="379"/>
      <c r="L38" s="89">
        <f t="shared" si="13"/>
        <v>1444039029</v>
      </c>
      <c r="M38" s="89">
        <f t="shared" si="14"/>
        <v>1444039029</v>
      </c>
      <c r="N38" s="89">
        <f t="shared" si="14"/>
        <v>0</v>
      </c>
      <c r="O38" s="368"/>
      <c r="P38" s="368"/>
    </row>
    <row r="39" spans="1:16" s="362" customFormat="1">
      <c r="A39" s="375" t="s">
        <v>55</v>
      </c>
      <c r="B39" s="376" t="s">
        <v>68</v>
      </c>
      <c r="C39" s="377">
        <f t="shared" si="24"/>
        <v>434833760</v>
      </c>
      <c r="D39" s="89">
        <v>434833760</v>
      </c>
      <c r="E39" s="377">
        <v>0</v>
      </c>
      <c r="F39" s="377">
        <f t="shared" si="25"/>
        <v>0</v>
      </c>
      <c r="G39" s="379"/>
      <c r="H39" s="379"/>
      <c r="I39" s="379"/>
      <c r="J39" s="379"/>
      <c r="K39" s="379"/>
      <c r="L39" s="89">
        <f t="shared" si="13"/>
        <v>434833760</v>
      </c>
      <c r="M39" s="89">
        <f t="shared" si="14"/>
        <v>434833760</v>
      </c>
      <c r="N39" s="89">
        <f t="shared" si="14"/>
        <v>0</v>
      </c>
      <c r="O39" s="368"/>
      <c r="P39" s="368"/>
    </row>
    <row r="40" spans="1:16" s="362" customFormat="1">
      <c r="A40" s="375" t="s">
        <v>55</v>
      </c>
      <c r="B40" s="376" t="s">
        <v>74</v>
      </c>
      <c r="C40" s="377">
        <f t="shared" si="24"/>
        <v>1171724234</v>
      </c>
      <c r="D40" s="89">
        <v>1171724234</v>
      </c>
      <c r="E40" s="377">
        <v>0</v>
      </c>
      <c r="F40" s="377">
        <f t="shared" si="25"/>
        <v>0</v>
      </c>
      <c r="G40" s="379"/>
      <c r="H40" s="379"/>
      <c r="I40" s="379"/>
      <c r="J40" s="379"/>
      <c r="K40" s="379"/>
      <c r="L40" s="89">
        <f t="shared" si="13"/>
        <v>1171724234</v>
      </c>
      <c r="M40" s="89">
        <f t="shared" si="14"/>
        <v>1171724234</v>
      </c>
      <c r="N40" s="89">
        <f t="shared" si="14"/>
        <v>0</v>
      </c>
      <c r="O40" s="368"/>
      <c r="P40" s="368"/>
    </row>
    <row r="41" spans="1:16" s="362" customFormat="1">
      <c r="A41" s="375" t="s">
        <v>55</v>
      </c>
      <c r="B41" s="376" t="s">
        <v>69</v>
      </c>
      <c r="C41" s="377">
        <f t="shared" si="24"/>
        <v>1400095500</v>
      </c>
      <c r="D41" s="89">
        <v>1400095500</v>
      </c>
      <c r="E41" s="377">
        <v>0</v>
      </c>
      <c r="F41" s="377">
        <f t="shared" si="25"/>
        <v>0</v>
      </c>
      <c r="G41" s="379"/>
      <c r="H41" s="379"/>
      <c r="I41" s="379"/>
      <c r="J41" s="379"/>
      <c r="K41" s="379"/>
      <c r="L41" s="89">
        <f t="shared" si="13"/>
        <v>1400095500</v>
      </c>
      <c r="M41" s="89">
        <f t="shared" si="14"/>
        <v>1400095500</v>
      </c>
      <c r="N41" s="89">
        <f t="shared" si="14"/>
        <v>0</v>
      </c>
      <c r="O41" s="368"/>
      <c r="P41" s="368"/>
    </row>
    <row r="42" spans="1:16" s="362" customFormat="1">
      <c r="A42" s="375" t="s">
        <v>55</v>
      </c>
      <c r="B42" s="376" t="s">
        <v>64</v>
      </c>
      <c r="C42" s="377">
        <f t="shared" si="24"/>
        <v>761578024</v>
      </c>
      <c r="D42" s="89">
        <v>761578024</v>
      </c>
      <c r="E42" s="377">
        <v>0</v>
      </c>
      <c r="F42" s="377">
        <f t="shared" si="25"/>
        <v>0</v>
      </c>
      <c r="G42" s="379"/>
      <c r="H42" s="379"/>
      <c r="I42" s="379"/>
      <c r="J42" s="379"/>
      <c r="K42" s="379"/>
      <c r="L42" s="89">
        <f t="shared" si="13"/>
        <v>761578024</v>
      </c>
      <c r="M42" s="89">
        <f t="shared" si="14"/>
        <v>761578024</v>
      </c>
      <c r="N42" s="89">
        <f t="shared" si="14"/>
        <v>0</v>
      </c>
      <c r="O42" s="368"/>
      <c r="P42" s="368"/>
    </row>
    <row r="43" spans="1:16" s="362" customFormat="1">
      <c r="A43" s="375" t="s">
        <v>55</v>
      </c>
      <c r="B43" s="376" t="s">
        <v>81</v>
      </c>
      <c r="C43" s="377">
        <f t="shared" si="24"/>
        <v>437</v>
      </c>
      <c r="D43" s="89">
        <v>437</v>
      </c>
      <c r="E43" s="377">
        <v>0</v>
      </c>
      <c r="F43" s="377">
        <f t="shared" si="25"/>
        <v>0</v>
      </c>
      <c r="G43" s="379"/>
      <c r="H43" s="379"/>
      <c r="I43" s="379"/>
      <c r="J43" s="379"/>
      <c r="K43" s="379"/>
      <c r="L43" s="89">
        <f t="shared" si="13"/>
        <v>437</v>
      </c>
      <c r="M43" s="89">
        <f t="shared" si="14"/>
        <v>437</v>
      </c>
      <c r="N43" s="89">
        <f t="shared" si="14"/>
        <v>0</v>
      </c>
      <c r="O43" s="368"/>
      <c r="P43" s="368"/>
    </row>
    <row r="44" spans="1:16" s="362" customFormat="1">
      <c r="A44" s="375" t="s">
        <v>55</v>
      </c>
      <c r="B44" s="376" t="s">
        <v>82</v>
      </c>
      <c r="C44" s="377">
        <f t="shared" si="24"/>
        <v>220142447</v>
      </c>
      <c r="D44" s="89">
        <v>220142447</v>
      </c>
      <c r="E44" s="377">
        <v>0</v>
      </c>
      <c r="F44" s="377">
        <f t="shared" si="25"/>
        <v>0</v>
      </c>
      <c r="G44" s="379"/>
      <c r="H44" s="379"/>
      <c r="I44" s="379"/>
      <c r="J44" s="379"/>
      <c r="K44" s="379"/>
      <c r="L44" s="89">
        <f t="shared" si="13"/>
        <v>220142447</v>
      </c>
      <c r="M44" s="89">
        <f t="shared" si="14"/>
        <v>220142447</v>
      </c>
      <c r="N44" s="89">
        <f t="shared" si="14"/>
        <v>0</v>
      </c>
      <c r="O44" s="368"/>
      <c r="P44" s="368"/>
    </row>
    <row r="45" spans="1:16" s="362" customFormat="1" ht="81.75" customHeight="1">
      <c r="A45" s="371">
        <v>2</v>
      </c>
      <c r="B45" s="372" t="s">
        <v>83</v>
      </c>
      <c r="C45" s="374">
        <f>SUM(C46:C63)</f>
        <v>7760686525</v>
      </c>
      <c r="D45" s="374">
        <f t="shared" ref="D45:K45" si="26">SUM(D46:D63)</f>
        <v>6993409733</v>
      </c>
      <c r="E45" s="374">
        <f t="shared" si="26"/>
        <v>767276792</v>
      </c>
      <c r="F45" s="374">
        <f>SUM(F46:F63)</f>
        <v>1596492306</v>
      </c>
      <c r="G45" s="374">
        <f t="shared" si="26"/>
        <v>1415100306</v>
      </c>
      <c r="H45" s="374">
        <f t="shared" si="26"/>
        <v>181392000</v>
      </c>
      <c r="I45" s="374">
        <f t="shared" si="26"/>
        <v>156382255.00000003</v>
      </c>
      <c r="J45" s="374">
        <f t="shared" si="26"/>
        <v>156365655.00000003</v>
      </c>
      <c r="K45" s="374">
        <f t="shared" si="26"/>
        <v>16600</v>
      </c>
      <c r="L45" s="89">
        <f t="shared" si="13"/>
        <v>6320576474</v>
      </c>
      <c r="M45" s="89">
        <f t="shared" si="14"/>
        <v>5734675082</v>
      </c>
      <c r="N45" s="89">
        <f t="shared" si="14"/>
        <v>585901392</v>
      </c>
      <c r="O45" s="368"/>
      <c r="P45" s="368"/>
    </row>
    <row r="46" spans="1:16" s="362" customFormat="1">
      <c r="A46" s="383" t="s">
        <v>55</v>
      </c>
      <c r="B46" s="86" t="s">
        <v>174</v>
      </c>
      <c r="C46" s="377">
        <f>SUM(D46:E46)</f>
        <v>427303730</v>
      </c>
      <c r="D46" s="89">
        <v>300856392</v>
      </c>
      <c r="E46" s="377">
        <v>126447338</v>
      </c>
      <c r="F46" s="89">
        <f>SUM(G46:H46)</f>
        <v>0</v>
      </c>
      <c r="G46" s="379"/>
      <c r="H46" s="379"/>
      <c r="I46" s="89">
        <f t="shared" ref="I46:I54" si="27">SUM(J46:K46)</f>
        <v>0</v>
      </c>
      <c r="J46" s="379"/>
      <c r="K46" s="379"/>
      <c r="L46" s="89">
        <f t="shared" si="13"/>
        <v>427303730</v>
      </c>
      <c r="M46" s="89">
        <f t="shared" si="14"/>
        <v>300856392</v>
      </c>
      <c r="N46" s="89">
        <f t="shared" si="14"/>
        <v>126447338</v>
      </c>
      <c r="O46" s="368"/>
      <c r="P46" s="368"/>
    </row>
    <row r="47" spans="1:16" s="362" customFormat="1">
      <c r="A47" s="383" t="s">
        <v>55</v>
      </c>
      <c r="B47" s="86" t="s">
        <v>62</v>
      </c>
      <c r="C47" s="377">
        <f t="shared" ref="C47:C63" si="28">SUM(D47:E47)</f>
        <v>1124600</v>
      </c>
      <c r="D47" s="89">
        <v>1124600</v>
      </c>
      <c r="E47" s="377">
        <v>0</v>
      </c>
      <c r="F47" s="89">
        <f t="shared" ref="F47:F63" si="29">SUM(G47:H47)</f>
        <v>0</v>
      </c>
      <c r="G47" s="379"/>
      <c r="H47" s="379"/>
      <c r="I47" s="89">
        <f t="shared" si="27"/>
        <v>0</v>
      </c>
      <c r="J47" s="379"/>
      <c r="K47" s="379"/>
      <c r="L47" s="89">
        <f t="shared" si="13"/>
        <v>1124600</v>
      </c>
      <c r="M47" s="89">
        <f t="shared" si="14"/>
        <v>1124600</v>
      </c>
      <c r="N47" s="89">
        <f t="shared" si="14"/>
        <v>0</v>
      </c>
      <c r="O47" s="368"/>
      <c r="P47" s="368"/>
    </row>
    <row r="48" spans="1:16" s="362" customFormat="1">
      <c r="A48" s="383" t="s">
        <v>55</v>
      </c>
      <c r="B48" s="86" t="s">
        <v>63</v>
      </c>
      <c r="C48" s="377">
        <f t="shared" si="28"/>
        <v>144792000</v>
      </c>
      <c r="D48" s="89">
        <v>131542000</v>
      </c>
      <c r="E48" s="377">
        <v>13250000</v>
      </c>
      <c r="F48" s="89">
        <f>SUM(G48:H48)</f>
        <v>144792000</v>
      </c>
      <c r="G48" s="89">
        <f>+D48</f>
        <v>131542000</v>
      </c>
      <c r="H48" s="89">
        <f>+E48</f>
        <v>13250000</v>
      </c>
      <c r="I48" s="89">
        <f t="shared" si="27"/>
        <v>0</v>
      </c>
      <c r="J48" s="379"/>
      <c r="K48" s="379"/>
      <c r="L48" s="89">
        <f t="shared" si="13"/>
        <v>0</v>
      </c>
      <c r="M48" s="89">
        <f t="shared" si="14"/>
        <v>0</v>
      </c>
      <c r="N48" s="89">
        <f t="shared" si="14"/>
        <v>0</v>
      </c>
      <c r="O48" s="368"/>
      <c r="P48" s="368"/>
    </row>
    <row r="49" spans="1:16" s="362" customFormat="1">
      <c r="A49" s="383" t="s">
        <v>55</v>
      </c>
      <c r="B49" s="86" t="s">
        <v>84</v>
      </c>
      <c r="C49" s="377">
        <f t="shared" si="28"/>
        <v>700750</v>
      </c>
      <c r="D49" s="89">
        <v>700750</v>
      </c>
      <c r="E49" s="377">
        <v>0</v>
      </c>
      <c r="F49" s="89">
        <f t="shared" ref="F49:F62" si="30">SUM(G49:H49)</f>
        <v>0</v>
      </c>
      <c r="G49" s="379"/>
      <c r="H49" s="379"/>
      <c r="I49" s="89">
        <f t="shared" si="27"/>
        <v>0</v>
      </c>
      <c r="J49" s="379"/>
      <c r="K49" s="379"/>
      <c r="L49" s="89">
        <f t="shared" si="13"/>
        <v>700750</v>
      </c>
      <c r="M49" s="89">
        <f t="shared" si="14"/>
        <v>700750</v>
      </c>
      <c r="N49" s="89">
        <f t="shared" si="14"/>
        <v>0</v>
      </c>
      <c r="O49" s="368"/>
      <c r="P49" s="368"/>
    </row>
    <row r="50" spans="1:16" s="362" customFormat="1">
      <c r="A50" s="383" t="s">
        <v>55</v>
      </c>
      <c r="B50" s="86" t="s">
        <v>77</v>
      </c>
      <c r="C50" s="377">
        <f t="shared" si="28"/>
        <v>148215986</v>
      </c>
      <c r="D50" s="89">
        <v>146078437</v>
      </c>
      <c r="E50" s="377">
        <v>2137549</v>
      </c>
      <c r="F50" s="89">
        <f t="shared" si="30"/>
        <v>0</v>
      </c>
      <c r="G50" s="89"/>
      <c r="H50" s="89"/>
      <c r="I50" s="89">
        <f t="shared" si="27"/>
        <v>25726091.00000003</v>
      </c>
      <c r="J50" s="89">
        <v>25716091.00000003</v>
      </c>
      <c r="K50" s="89">
        <v>10000</v>
      </c>
      <c r="L50" s="89">
        <f t="shared" si="13"/>
        <v>173942077.00000003</v>
      </c>
      <c r="M50" s="89">
        <f t="shared" si="14"/>
        <v>171794528.00000003</v>
      </c>
      <c r="N50" s="89">
        <f t="shared" si="14"/>
        <v>2147549</v>
      </c>
      <c r="O50" s="368"/>
      <c r="P50" s="368"/>
    </row>
    <row r="51" spans="1:16" s="362" customFormat="1">
      <c r="A51" s="383"/>
      <c r="B51" s="86" t="s">
        <v>78</v>
      </c>
      <c r="C51" s="377">
        <f t="shared" si="28"/>
        <v>234998000</v>
      </c>
      <c r="D51" s="377">
        <v>157856000</v>
      </c>
      <c r="E51" s="377">
        <v>77142000</v>
      </c>
      <c r="F51" s="89">
        <f t="shared" si="30"/>
        <v>234998000</v>
      </c>
      <c r="G51" s="89">
        <f>+D51</f>
        <v>157856000</v>
      </c>
      <c r="H51" s="89">
        <f>+E51</f>
        <v>77142000</v>
      </c>
      <c r="I51" s="379"/>
      <c r="J51" s="379"/>
      <c r="K51" s="379"/>
      <c r="L51" s="89">
        <f t="shared" ref="L51" si="31">SUM(M51:N51)</f>
        <v>0</v>
      </c>
      <c r="M51" s="89">
        <f t="shared" si="14"/>
        <v>0</v>
      </c>
      <c r="N51" s="89">
        <f t="shared" si="14"/>
        <v>0</v>
      </c>
      <c r="O51" s="368"/>
      <c r="P51" s="368"/>
    </row>
    <row r="52" spans="1:16" s="362" customFormat="1">
      <c r="A52" s="383" t="s">
        <v>55</v>
      </c>
      <c r="B52" s="86" t="s">
        <v>65</v>
      </c>
      <c r="C52" s="377">
        <f t="shared" si="28"/>
        <v>499458000</v>
      </c>
      <c r="D52" s="89">
        <v>444919017</v>
      </c>
      <c r="E52" s="377">
        <v>54538983</v>
      </c>
      <c r="F52" s="89">
        <f t="shared" si="30"/>
        <v>0</v>
      </c>
      <c r="G52" s="379"/>
      <c r="H52" s="379"/>
      <c r="I52" s="89">
        <f t="shared" si="27"/>
        <v>0</v>
      </c>
      <c r="J52" s="379"/>
      <c r="K52" s="379"/>
      <c r="L52" s="89">
        <f t="shared" si="13"/>
        <v>499458000</v>
      </c>
      <c r="M52" s="89">
        <f t="shared" si="14"/>
        <v>444919017</v>
      </c>
      <c r="N52" s="89">
        <f t="shared" si="14"/>
        <v>54538983</v>
      </c>
      <c r="O52" s="368"/>
      <c r="P52" s="368"/>
    </row>
    <row r="53" spans="1:16" s="362" customFormat="1">
      <c r="A53" s="383" t="s">
        <v>55</v>
      </c>
      <c r="B53" s="86" t="s">
        <v>66</v>
      </c>
      <c r="C53" s="377">
        <f t="shared" si="28"/>
        <v>74487850</v>
      </c>
      <c r="D53" s="89">
        <v>44366928</v>
      </c>
      <c r="E53" s="377">
        <v>30120922</v>
      </c>
      <c r="F53" s="89">
        <f t="shared" si="30"/>
        <v>0</v>
      </c>
      <c r="G53" s="379"/>
      <c r="H53" s="379"/>
      <c r="I53" s="89">
        <f t="shared" si="27"/>
        <v>0</v>
      </c>
      <c r="J53" s="379"/>
      <c r="K53" s="379"/>
      <c r="L53" s="89">
        <f t="shared" si="13"/>
        <v>74487850</v>
      </c>
      <c r="M53" s="89">
        <f t="shared" si="14"/>
        <v>44366928</v>
      </c>
      <c r="N53" s="89">
        <f t="shared" si="14"/>
        <v>30120922</v>
      </c>
      <c r="O53" s="368"/>
      <c r="P53" s="368"/>
    </row>
    <row r="54" spans="1:16" s="362" customFormat="1">
      <c r="A54" s="383" t="s">
        <v>55</v>
      </c>
      <c r="B54" s="86" t="s">
        <v>67</v>
      </c>
      <c r="C54" s="377">
        <f t="shared" si="28"/>
        <v>676173910</v>
      </c>
      <c r="D54" s="89">
        <v>593173910</v>
      </c>
      <c r="E54" s="377">
        <v>83000000</v>
      </c>
      <c r="F54" s="89">
        <f t="shared" si="30"/>
        <v>0</v>
      </c>
      <c r="G54" s="379"/>
      <c r="H54" s="379"/>
      <c r="I54" s="89">
        <f t="shared" si="27"/>
        <v>126306475</v>
      </c>
      <c r="J54" s="89">
        <v>126299875</v>
      </c>
      <c r="K54" s="89">
        <v>6600</v>
      </c>
      <c r="L54" s="89">
        <f t="shared" si="13"/>
        <v>802480385</v>
      </c>
      <c r="M54" s="89">
        <f t="shared" si="14"/>
        <v>719473785</v>
      </c>
      <c r="N54" s="89">
        <f t="shared" si="14"/>
        <v>83006600</v>
      </c>
      <c r="O54" s="368"/>
      <c r="P54" s="368"/>
    </row>
    <row r="55" spans="1:16" s="362" customFormat="1">
      <c r="A55" s="383" t="s">
        <v>55</v>
      </c>
      <c r="B55" s="86" t="s">
        <v>79</v>
      </c>
      <c r="C55" s="377">
        <f t="shared" si="28"/>
        <v>372140560</v>
      </c>
      <c r="D55" s="89">
        <v>322140560</v>
      </c>
      <c r="E55" s="377">
        <v>50000000</v>
      </c>
      <c r="F55" s="89">
        <f t="shared" si="30"/>
        <v>0</v>
      </c>
      <c r="G55" s="379"/>
      <c r="H55" s="379"/>
      <c r="I55" s="89">
        <f>SUM(J55:K55)</f>
        <v>4349689</v>
      </c>
      <c r="J55" s="89">
        <v>4349689</v>
      </c>
      <c r="K55" s="379"/>
      <c r="L55" s="89">
        <f t="shared" si="13"/>
        <v>376490249</v>
      </c>
      <c r="M55" s="89">
        <f t="shared" si="14"/>
        <v>326490249</v>
      </c>
      <c r="N55" s="89">
        <f t="shared" si="14"/>
        <v>50000000</v>
      </c>
      <c r="O55" s="368"/>
      <c r="P55" s="368"/>
    </row>
    <row r="56" spans="1:16" s="362" customFormat="1">
      <c r="A56" s="383" t="s">
        <v>55</v>
      </c>
      <c r="B56" s="86" t="s">
        <v>80</v>
      </c>
      <c r="C56" s="377">
        <f t="shared" si="28"/>
        <v>1262051250</v>
      </c>
      <c r="D56" s="89">
        <v>1250326250</v>
      </c>
      <c r="E56" s="377">
        <v>11725000</v>
      </c>
      <c r="F56" s="89">
        <f t="shared" si="30"/>
        <v>180731450</v>
      </c>
      <c r="G56" s="89">
        <f>30000000+150731450</f>
        <v>180731450</v>
      </c>
      <c r="H56" s="89"/>
      <c r="I56" s="89">
        <f t="shared" ref="I56:I63" si="32">SUM(J56:K56)</f>
        <v>0</v>
      </c>
      <c r="J56" s="379"/>
      <c r="K56" s="379"/>
      <c r="L56" s="89">
        <f t="shared" si="13"/>
        <v>1081319800</v>
      </c>
      <c r="M56" s="89">
        <f t="shared" si="14"/>
        <v>1069594800</v>
      </c>
      <c r="N56" s="89">
        <f t="shared" si="14"/>
        <v>11725000</v>
      </c>
      <c r="O56" s="368"/>
      <c r="P56" s="368"/>
    </row>
    <row r="57" spans="1:16" s="362" customFormat="1">
      <c r="A57" s="383" t="s">
        <v>55</v>
      </c>
      <c r="B57" s="86" t="s">
        <v>72</v>
      </c>
      <c r="C57" s="377">
        <f t="shared" si="28"/>
        <v>570455400</v>
      </c>
      <c r="D57" s="89">
        <f>560000000+10455400</f>
        <v>570455400</v>
      </c>
      <c r="E57" s="377">
        <v>0</v>
      </c>
      <c r="F57" s="89">
        <f t="shared" si="30"/>
        <v>0</v>
      </c>
      <c r="G57" s="379"/>
      <c r="H57" s="379"/>
      <c r="I57" s="89">
        <f t="shared" si="32"/>
        <v>0</v>
      </c>
      <c r="J57" s="379"/>
      <c r="K57" s="379"/>
      <c r="L57" s="89">
        <f t="shared" si="13"/>
        <v>570455400</v>
      </c>
      <c r="M57" s="89">
        <f t="shared" si="14"/>
        <v>570455400</v>
      </c>
      <c r="N57" s="89">
        <f t="shared" si="14"/>
        <v>0</v>
      </c>
      <c r="O57" s="368"/>
      <c r="P57" s="368"/>
    </row>
    <row r="58" spans="1:16" s="362" customFormat="1">
      <c r="A58" s="383" t="s">
        <v>55</v>
      </c>
      <c r="B58" s="86" t="s">
        <v>68</v>
      </c>
      <c r="C58" s="377">
        <f t="shared" si="28"/>
        <v>1125991005</v>
      </c>
      <c r="D58" s="89">
        <v>984076005</v>
      </c>
      <c r="E58" s="377">
        <v>141915000</v>
      </c>
      <c r="F58" s="89">
        <f t="shared" si="30"/>
        <v>0</v>
      </c>
      <c r="G58" s="379"/>
      <c r="H58" s="379"/>
      <c r="I58" s="89">
        <f t="shared" si="32"/>
        <v>0</v>
      </c>
      <c r="J58" s="379"/>
      <c r="K58" s="379"/>
      <c r="L58" s="89">
        <f t="shared" si="13"/>
        <v>1125991005</v>
      </c>
      <c r="M58" s="89">
        <f t="shared" si="14"/>
        <v>984076005</v>
      </c>
      <c r="N58" s="89">
        <f t="shared" si="14"/>
        <v>141915000</v>
      </c>
      <c r="O58" s="368"/>
      <c r="P58" s="368"/>
    </row>
    <row r="59" spans="1:16" s="362" customFormat="1">
      <c r="A59" s="383" t="s">
        <v>55</v>
      </c>
      <c r="B59" s="86" t="s">
        <v>73</v>
      </c>
      <c r="C59" s="377">
        <f t="shared" si="28"/>
        <v>570000000</v>
      </c>
      <c r="D59" s="89">
        <v>514000000</v>
      </c>
      <c r="E59" s="377">
        <v>56000000</v>
      </c>
      <c r="F59" s="89">
        <f t="shared" si="30"/>
        <v>0</v>
      </c>
      <c r="G59" s="379"/>
      <c r="H59" s="379"/>
      <c r="I59" s="89">
        <f t="shared" si="32"/>
        <v>0</v>
      </c>
      <c r="J59" s="379"/>
      <c r="K59" s="379"/>
      <c r="L59" s="89">
        <f t="shared" si="13"/>
        <v>570000000</v>
      </c>
      <c r="M59" s="89">
        <f t="shared" si="14"/>
        <v>514000000</v>
      </c>
      <c r="N59" s="89">
        <f t="shared" si="14"/>
        <v>56000000</v>
      </c>
      <c r="O59" s="368"/>
      <c r="P59" s="368"/>
    </row>
    <row r="60" spans="1:16" s="362" customFormat="1">
      <c r="A60" s="383" t="s">
        <v>55</v>
      </c>
      <c r="B60" s="86" t="s">
        <v>74</v>
      </c>
      <c r="C60" s="377">
        <f t="shared" si="28"/>
        <v>966492400</v>
      </c>
      <c r="D60" s="89">
        <v>875492400</v>
      </c>
      <c r="E60" s="377">
        <v>91000000</v>
      </c>
      <c r="F60" s="89">
        <f t="shared" si="30"/>
        <v>966492400</v>
      </c>
      <c r="G60" s="89">
        <f>+D60</f>
        <v>875492400</v>
      </c>
      <c r="H60" s="89">
        <f>+E60</f>
        <v>91000000</v>
      </c>
      <c r="I60" s="89">
        <f t="shared" si="32"/>
        <v>0</v>
      </c>
      <c r="J60" s="379"/>
      <c r="K60" s="379"/>
      <c r="L60" s="89">
        <f t="shared" si="13"/>
        <v>0</v>
      </c>
      <c r="M60" s="89">
        <f t="shared" si="14"/>
        <v>0</v>
      </c>
      <c r="N60" s="89">
        <f t="shared" si="14"/>
        <v>0</v>
      </c>
      <c r="O60" s="368"/>
      <c r="P60" s="368"/>
    </row>
    <row r="61" spans="1:16" s="362" customFormat="1">
      <c r="A61" s="383" t="s">
        <v>55</v>
      </c>
      <c r="B61" s="86" t="s">
        <v>69</v>
      </c>
      <c r="C61" s="377">
        <f t="shared" si="28"/>
        <v>47502000</v>
      </c>
      <c r="D61" s="89">
        <v>47502000</v>
      </c>
      <c r="E61" s="377">
        <v>0</v>
      </c>
      <c r="F61" s="89">
        <f t="shared" si="30"/>
        <v>47502000</v>
      </c>
      <c r="G61" s="89">
        <f>+D61</f>
        <v>47502000</v>
      </c>
      <c r="H61" s="379"/>
      <c r="I61" s="89">
        <f t="shared" si="32"/>
        <v>0</v>
      </c>
      <c r="J61" s="379"/>
      <c r="K61" s="379"/>
      <c r="L61" s="89">
        <f t="shared" si="13"/>
        <v>0</v>
      </c>
      <c r="M61" s="89">
        <f t="shared" si="14"/>
        <v>0</v>
      </c>
      <c r="N61" s="89">
        <f t="shared" si="14"/>
        <v>0</v>
      </c>
      <c r="O61" s="368"/>
      <c r="P61" s="368"/>
    </row>
    <row r="62" spans="1:16" s="362" customFormat="1">
      <c r="A62" s="383" t="s">
        <v>55</v>
      </c>
      <c r="B62" s="86" t="s">
        <v>64</v>
      </c>
      <c r="C62" s="377">
        <f t="shared" si="28"/>
        <v>638799084</v>
      </c>
      <c r="D62" s="89">
        <v>608799084</v>
      </c>
      <c r="E62" s="377">
        <v>30000000</v>
      </c>
      <c r="F62" s="89">
        <f t="shared" si="30"/>
        <v>21976456</v>
      </c>
      <c r="G62" s="89">
        <v>21976456</v>
      </c>
      <c r="H62" s="379"/>
      <c r="I62" s="89">
        <f t="shared" si="32"/>
        <v>0</v>
      </c>
      <c r="J62" s="379"/>
      <c r="K62" s="379"/>
      <c r="L62" s="89">
        <f t="shared" si="13"/>
        <v>616822628</v>
      </c>
      <c r="M62" s="89">
        <f t="shared" si="14"/>
        <v>586822628</v>
      </c>
      <c r="N62" s="89">
        <f t="shared" si="14"/>
        <v>30000000</v>
      </c>
      <c r="O62" s="368"/>
      <c r="P62" s="368"/>
    </row>
    <row r="63" spans="1:16" s="362" customFormat="1">
      <c r="A63" s="383" t="s">
        <v>55</v>
      </c>
      <c r="B63" s="376" t="s">
        <v>82</v>
      </c>
      <c r="C63" s="377">
        <f t="shared" si="28"/>
        <v>0</v>
      </c>
      <c r="D63" s="89">
        <v>0</v>
      </c>
      <c r="E63" s="377">
        <v>0</v>
      </c>
      <c r="F63" s="89">
        <f t="shared" si="29"/>
        <v>0</v>
      </c>
      <c r="G63" s="379"/>
      <c r="H63" s="379"/>
      <c r="I63" s="89">
        <f t="shared" si="32"/>
        <v>0</v>
      </c>
      <c r="J63" s="379"/>
      <c r="K63" s="379"/>
      <c r="L63" s="89">
        <f t="shared" si="13"/>
        <v>0</v>
      </c>
      <c r="M63" s="89">
        <f t="shared" si="14"/>
        <v>0</v>
      </c>
      <c r="N63" s="89">
        <f t="shared" si="14"/>
        <v>0</v>
      </c>
      <c r="O63" s="368"/>
      <c r="P63" s="368"/>
    </row>
    <row r="64" spans="1:16" s="362" customFormat="1" ht="63">
      <c r="A64" s="365" t="s">
        <v>85</v>
      </c>
      <c r="B64" s="369" t="s">
        <v>86</v>
      </c>
      <c r="C64" s="379">
        <f>+C65</f>
        <v>835532815</v>
      </c>
      <c r="D64" s="379">
        <f t="shared" ref="D64:K64" si="33">+D65</f>
        <v>801649988</v>
      </c>
      <c r="E64" s="379">
        <f t="shared" si="33"/>
        <v>33882827</v>
      </c>
      <c r="F64" s="379">
        <f t="shared" si="33"/>
        <v>573868351</v>
      </c>
      <c r="G64" s="379">
        <f t="shared" si="33"/>
        <v>562406351</v>
      </c>
      <c r="H64" s="379">
        <f t="shared" si="33"/>
        <v>11462000.000000002</v>
      </c>
      <c r="I64" s="379">
        <f t="shared" si="33"/>
        <v>0</v>
      </c>
      <c r="J64" s="379">
        <f t="shared" si="33"/>
        <v>0</v>
      </c>
      <c r="K64" s="379">
        <f t="shared" si="33"/>
        <v>0</v>
      </c>
      <c r="L64" s="89">
        <f t="shared" si="13"/>
        <v>261664464</v>
      </c>
      <c r="M64" s="89">
        <f t="shared" si="14"/>
        <v>239243637</v>
      </c>
      <c r="N64" s="89">
        <f t="shared" si="14"/>
        <v>22420827</v>
      </c>
      <c r="O64" s="368"/>
      <c r="P64" s="368"/>
    </row>
    <row r="65" spans="1:16" s="362" customFormat="1" ht="47.25">
      <c r="A65" s="371">
        <v>1</v>
      </c>
      <c r="B65" s="372" t="s">
        <v>87</v>
      </c>
      <c r="C65" s="374">
        <f>SUM(C66:C80)</f>
        <v>835532815</v>
      </c>
      <c r="D65" s="374">
        <f t="shared" ref="D65:N65" si="34">SUM(D66:D80)</f>
        <v>801649988</v>
      </c>
      <c r="E65" s="374">
        <f t="shared" si="34"/>
        <v>33882827</v>
      </c>
      <c r="F65" s="374">
        <f t="shared" si="34"/>
        <v>573868351</v>
      </c>
      <c r="G65" s="374">
        <f t="shared" si="34"/>
        <v>562406351</v>
      </c>
      <c r="H65" s="374">
        <f t="shared" si="34"/>
        <v>11462000.000000002</v>
      </c>
      <c r="I65" s="374">
        <f t="shared" si="34"/>
        <v>0</v>
      </c>
      <c r="J65" s="374">
        <f t="shared" si="34"/>
        <v>0</v>
      </c>
      <c r="K65" s="374">
        <f t="shared" si="34"/>
        <v>0</v>
      </c>
      <c r="L65" s="374">
        <f t="shared" si="34"/>
        <v>261664464.00000003</v>
      </c>
      <c r="M65" s="374">
        <f t="shared" si="34"/>
        <v>239243637.00000003</v>
      </c>
      <c r="N65" s="374">
        <f t="shared" si="34"/>
        <v>22420827</v>
      </c>
      <c r="O65" s="368"/>
      <c r="P65" s="368"/>
    </row>
    <row r="66" spans="1:16" s="362" customFormat="1">
      <c r="A66" s="383" t="s">
        <v>55</v>
      </c>
      <c r="B66" s="376" t="s">
        <v>63</v>
      </c>
      <c r="C66" s="377">
        <f>SUM(D66:E66)</f>
        <v>4235793.0000000009</v>
      </c>
      <c r="D66" s="377">
        <v>4235793.0000000009</v>
      </c>
      <c r="E66" s="377">
        <v>0</v>
      </c>
      <c r="F66" s="89">
        <f>SUM(G66:H66)</f>
        <v>4235793.0000000009</v>
      </c>
      <c r="G66" s="89">
        <f>+D66</f>
        <v>4235793.0000000009</v>
      </c>
      <c r="H66" s="379"/>
      <c r="I66" s="89">
        <f t="shared" ref="I66" si="35">SUM(J66:K66)</f>
        <v>0</v>
      </c>
      <c r="J66" s="379"/>
      <c r="K66" s="379"/>
      <c r="L66" s="89">
        <f t="shared" ref="L66" si="36">SUM(M66:N66)</f>
        <v>0</v>
      </c>
      <c r="M66" s="89">
        <f t="shared" si="14"/>
        <v>0</v>
      </c>
      <c r="N66" s="89">
        <f t="shared" si="14"/>
        <v>0</v>
      </c>
      <c r="O66" s="368"/>
      <c r="P66" s="368"/>
    </row>
    <row r="67" spans="1:16" s="362" customFormat="1">
      <c r="A67" s="383" t="s">
        <v>55</v>
      </c>
      <c r="B67" s="376" t="s">
        <v>62</v>
      </c>
      <c r="C67" s="377">
        <f t="shared" ref="C67:C80" si="37">SUM(D67:E67)</f>
        <v>326265</v>
      </c>
      <c r="D67" s="89">
        <v>326265</v>
      </c>
      <c r="E67" s="377">
        <v>0</v>
      </c>
      <c r="F67" s="89">
        <f t="shared" ref="F67:F80" si="38">SUM(G67:H67)</f>
        <v>0</v>
      </c>
      <c r="G67" s="379"/>
      <c r="H67" s="379"/>
      <c r="I67" s="89">
        <f t="shared" ref="I67:I80" si="39">SUM(J67:K67)</f>
        <v>0</v>
      </c>
      <c r="J67" s="379"/>
      <c r="K67" s="379"/>
      <c r="L67" s="89">
        <f t="shared" si="13"/>
        <v>326265</v>
      </c>
      <c r="M67" s="89">
        <f t="shared" si="14"/>
        <v>326265</v>
      </c>
      <c r="N67" s="89">
        <f t="shared" si="14"/>
        <v>0</v>
      </c>
      <c r="O67" s="368"/>
      <c r="P67" s="368"/>
    </row>
    <row r="68" spans="1:16" s="362" customFormat="1">
      <c r="A68" s="383" t="s">
        <v>55</v>
      </c>
      <c r="B68" s="376" t="s">
        <v>84</v>
      </c>
      <c r="C68" s="377">
        <f t="shared" si="37"/>
        <v>311113</v>
      </c>
      <c r="D68" s="89">
        <v>311113</v>
      </c>
      <c r="E68" s="377">
        <v>0</v>
      </c>
      <c r="F68" s="89">
        <f t="shared" si="38"/>
        <v>0</v>
      </c>
      <c r="G68" s="379"/>
      <c r="H68" s="379"/>
      <c r="I68" s="89">
        <f t="shared" si="39"/>
        <v>0</v>
      </c>
      <c r="J68" s="379"/>
      <c r="K68" s="379"/>
      <c r="L68" s="89">
        <f t="shared" si="13"/>
        <v>311113</v>
      </c>
      <c r="M68" s="89">
        <f t="shared" si="14"/>
        <v>311113</v>
      </c>
      <c r="N68" s="89">
        <f t="shared" si="14"/>
        <v>0</v>
      </c>
      <c r="O68" s="368"/>
      <c r="P68" s="368"/>
    </row>
    <row r="69" spans="1:16" s="362" customFormat="1">
      <c r="A69" s="383" t="s">
        <v>55</v>
      </c>
      <c r="B69" s="376" t="s">
        <v>77</v>
      </c>
      <c r="C69" s="377">
        <f t="shared" si="37"/>
        <v>4399898.0000000298</v>
      </c>
      <c r="D69" s="89">
        <v>4399898.0000000298</v>
      </c>
      <c r="E69" s="377">
        <v>0</v>
      </c>
      <c r="F69" s="89">
        <f t="shared" si="38"/>
        <v>4399898.0000000298</v>
      </c>
      <c r="G69" s="89">
        <f>+D69</f>
        <v>4399898.0000000298</v>
      </c>
      <c r="H69" s="379"/>
      <c r="I69" s="89">
        <f t="shared" si="39"/>
        <v>0</v>
      </c>
      <c r="J69" s="379"/>
      <c r="K69" s="379"/>
      <c r="L69" s="89">
        <f t="shared" si="13"/>
        <v>0</v>
      </c>
      <c r="M69" s="89">
        <f t="shared" si="14"/>
        <v>0</v>
      </c>
      <c r="N69" s="89">
        <f t="shared" si="14"/>
        <v>0</v>
      </c>
      <c r="O69" s="368"/>
      <c r="P69" s="368"/>
    </row>
    <row r="70" spans="1:16" s="362" customFormat="1">
      <c r="A70" s="383" t="s">
        <v>55</v>
      </c>
      <c r="B70" s="376" t="s">
        <v>78</v>
      </c>
      <c r="C70" s="377">
        <f t="shared" si="37"/>
        <v>124746347</v>
      </c>
      <c r="D70" s="89">
        <v>124746347</v>
      </c>
      <c r="E70" s="377">
        <v>0</v>
      </c>
      <c r="F70" s="89">
        <f t="shared" si="38"/>
        <v>124746347</v>
      </c>
      <c r="G70" s="89">
        <f>+D70</f>
        <v>124746347</v>
      </c>
      <c r="H70" s="379"/>
      <c r="I70" s="89">
        <f t="shared" si="39"/>
        <v>0</v>
      </c>
      <c r="J70" s="379"/>
      <c r="K70" s="379"/>
      <c r="L70" s="89">
        <f t="shared" si="13"/>
        <v>0</v>
      </c>
      <c r="M70" s="89">
        <f t="shared" si="14"/>
        <v>0</v>
      </c>
      <c r="N70" s="89">
        <f t="shared" si="14"/>
        <v>0</v>
      </c>
      <c r="O70" s="368"/>
      <c r="P70" s="368"/>
    </row>
    <row r="71" spans="1:16" s="362" customFormat="1">
      <c r="A71" s="383" t="s">
        <v>55</v>
      </c>
      <c r="B71" s="376" t="s">
        <v>65</v>
      </c>
      <c r="C71" s="377">
        <f t="shared" si="37"/>
        <v>209292941.00000003</v>
      </c>
      <c r="D71" s="89">
        <v>190120255.00000003</v>
      </c>
      <c r="E71" s="377">
        <v>19172686</v>
      </c>
      <c r="F71" s="89">
        <f t="shared" si="38"/>
        <v>0</v>
      </c>
      <c r="G71" s="379"/>
      <c r="H71" s="379"/>
      <c r="I71" s="89">
        <f t="shared" si="39"/>
        <v>0</v>
      </c>
      <c r="J71" s="379"/>
      <c r="K71" s="379"/>
      <c r="L71" s="89">
        <f t="shared" si="13"/>
        <v>209292941.00000003</v>
      </c>
      <c r="M71" s="89">
        <f t="shared" si="14"/>
        <v>190120255.00000003</v>
      </c>
      <c r="N71" s="89">
        <f t="shared" si="14"/>
        <v>19172686</v>
      </c>
      <c r="O71" s="368"/>
      <c r="P71" s="368"/>
    </row>
    <row r="72" spans="1:16" s="362" customFormat="1">
      <c r="A72" s="383" t="s">
        <v>55</v>
      </c>
      <c r="B72" s="376" t="s">
        <v>66</v>
      </c>
      <c r="C72" s="377">
        <f t="shared" si="37"/>
        <v>3449060</v>
      </c>
      <c r="D72" s="89">
        <v>3449060</v>
      </c>
      <c r="E72" s="377">
        <v>0</v>
      </c>
      <c r="F72" s="89">
        <f t="shared" si="38"/>
        <v>0</v>
      </c>
      <c r="G72" s="379"/>
      <c r="H72" s="379"/>
      <c r="I72" s="89">
        <f t="shared" si="39"/>
        <v>0</v>
      </c>
      <c r="J72" s="379"/>
      <c r="K72" s="379"/>
      <c r="L72" s="89">
        <f t="shared" si="13"/>
        <v>3449060</v>
      </c>
      <c r="M72" s="89">
        <f t="shared" si="14"/>
        <v>3449060</v>
      </c>
      <c r="N72" s="89">
        <f t="shared" si="14"/>
        <v>0</v>
      </c>
      <c r="O72" s="368"/>
      <c r="P72" s="368"/>
    </row>
    <row r="73" spans="1:16" s="362" customFormat="1">
      <c r="A73" s="383" t="s">
        <v>55</v>
      </c>
      <c r="B73" s="376" t="s">
        <v>67</v>
      </c>
      <c r="C73" s="377">
        <f t="shared" si="37"/>
        <v>125875853</v>
      </c>
      <c r="D73" s="89">
        <v>125875853</v>
      </c>
      <c r="E73" s="377">
        <v>0</v>
      </c>
      <c r="F73" s="89">
        <f t="shared" si="38"/>
        <v>125875853</v>
      </c>
      <c r="G73" s="89">
        <f>+D73</f>
        <v>125875853</v>
      </c>
      <c r="H73" s="379"/>
      <c r="I73" s="89">
        <f t="shared" si="39"/>
        <v>0</v>
      </c>
      <c r="J73" s="379"/>
      <c r="K73" s="379"/>
      <c r="L73" s="89">
        <f t="shared" si="13"/>
        <v>0</v>
      </c>
      <c r="M73" s="89">
        <f t="shared" si="14"/>
        <v>0</v>
      </c>
      <c r="N73" s="89">
        <f t="shared" si="14"/>
        <v>0</v>
      </c>
      <c r="O73" s="368"/>
      <c r="P73" s="368"/>
    </row>
    <row r="74" spans="1:16" s="362" customFormat="1">
      <c r="A74" s="383" t="s">
        <v>55</v>
      </c>
      <c r="B74" s="376" t="s">
        <v>79</v>
      </c>
      <c r="C74" s="377">
        <f t="shared" si="37"/>
        <v>2219689</v>
      </c>
      <c r="D74" s="89">
        <v>2219689</v>
      </c>
      <c r="E74" s="377">
        <v>0</v>
      </c>
      <c r="F74" s="89">
        <f t="shared" si="38"/>
        <v>2219689</v>
      </c>
      <c r="G74" s="89">
        <f>+D74</f>
        <v>2219689</v>
      </c>
      <c r="H74" s="379"/>
      <c r="I74" s="89">
        <f t="shared" si="39"/>
        <v>0</v>
      </c>
      <c r="J74" s="379"/>
      <c r="K74" s="379"/>
      <c r="L74" s="89">
        <f t="shared" si="13"/>
        <v>0</v>
      </c>
      <c r="M74" s="89">
        <f t="shared" si="14"/>
        <v>0</v>
      </c>
      <c r="N74" s="89">
        <f t="shared" si="14"/>
        <v>0</v>
      </c>
      <c r="O74" s="368"/>
      <c r="P74" s="368"/>
    </row>
    <row r="75" spans="1:16" s="362" customFormat="1">
      <c r="A75" s="383" t="s">
        <v>55</v>
      </c>
      <c r="B75" s="376" t="s">
        <v>72</v>
      </c>
      <c r="C75" s="377">
        <f t="shared" si="37"/>
        <v>1000.0000000012221</v>
      </c>
      <c r="D75" s="377">
        <v>0</v>
      </c>
      <c r="E75" s="377">
        <v>1000.0000000012221</v>
      </c>
      <c r="F75" s="89">
        <f t="shared" si="38"/>
        <v>1000.0000000012221</v>
      </c>
      <c r="G75" s="379"/>
      <c r="H75" s="89">
        <f>+E75</f>
        <v>1000.0000000012221</v>
      </c>
      <c r="I75" s="89">
        <f t="shared" ref="I75:I76" si="40">SUM(J75:K75)</f>
        <v>0</v>
      </c>
      <c r="J75" s="379"/>
      <c r="K75" s="379"/>
      <c r="L75" s="89">
        <f t="shared" ref="L75:L76" si="41">SUM(M75:N75)</f>
        <v>0</v>
      </c>
      <c r="M75" s="89">
        <f t="shared" si="14"/>
        <v>0</v>
      </c>
      <c r="N75" s="89">
        <f t="shared" si="14"/>
        <v>0</v>
      </c>
      <c r="O75" s="368"/>
      <c r="P75" s="368"/>
    </row>
    <row r="76" spans="1:16" s="362" customFormat="1">
      <c r="A76" s="383" t="s">
        <v>55</v>
      </c>
      <c r="B76" s="376" t="s">
        <v>68</v>
      </c>
      <c r="C76" s="377">
        <f t="shared" si="37"/>
        <v>8036944.0000000056</v>
      </c>
      <c r="D76" s="377">
        <v>8036944.0000000056</v>
      </c>
      <c r="E76" s="377">
        <v>0</v>
      </c>
      <c r="F76" s="89">
        <f t="shared" si="38"/>
        <v>0</v>
      </c>
      <c r="G76" s="379"/>
      <c r="H76" s="379"/>
      <c r="I76" s="89">
        <f t="shared" si="40"/>
        <v>0</v>
      </c>
      <c r="J76" s="379"/>
      <c r="K76" s="379"/>
      <c r="L76" s="89">
        <f t="shared" si="41"/>
        <v>8036944.0000000056</v>
      </c>
      <c r="M76" s="89">
        <f t="shared" si="14"/>
        <v>8036944.0000000056</v>
      </c>
      <c r="N76" s="89">
        <f t="shared" si="14"/>
        <v>0</v>
      </c>
      <c r="O76" s="368"/>
      <c r="P76" s="368"/>
    </row>
    <row r="77" spans="1:16" s="362" customFormat="1">
      <c r="A77" s="383" t="s">
        <v>55</v>
      </c>
      <c r="B77" s="376" t="s">
        <v>80</v>
      </c>
      <c r="C77" s="377">
        <f t="shared" si="37"/>
        <v>3159746</v>
      </c>
      <c r="D77" s="89">
        <v>3159746</v>
      </c>
      <c r="E77" s="377">
        <v>0</v>
      </c>
      <c r="F77" s="89">
        <f t="shared" si="38"/>
        <v>3159746</v>
      </c>
      <c r="G77" s="89">
        <f>+D77</f>
        <v>3159746</v>
      </c>
      <c r="H77" s="379"/>
      <c r="I77" s="89">
        <f t="shared" si="39"/>
        <v>0</v>
      </c>
      <c r="J77" s="379"/>
      <c r="K77" s="379"/>
      <c r="L77" s="89">
        <f t="shared" si="13"/>
        <v>0</v>
      </c>
      <c r="M77" s="89">
        <f t="shared" si="14"/>
        <v>0</v>
      </c>
      <c r="N77" s="89">
        <f t="shared" si="14"/>
        <v>0</v>
      </c>
      <c r="O77" s="368"/>
      <c r="P77" s="368"/>
    </row>
    <row r="78" spans="1:16" s="362" customFormat="1">
      <c r="A78" s="383" t="s">
        <v>55</v>
      </c>
      <c r="B78" s="376" t="s">
        <v>73</v>
      </c>
      <c r="C78" s="377">
        <f t="shared" si="37"/>
        <v>39000000</v>
      </c>
      <c r="D78" s="89">
        <v>37000000</v>
      </c>
      <c r="E78" s="377">
        <v>2000000</v>
      </c>
      <c r="F78" s="89">
        <f t="shared" si="38"/>
        <v>0</v>
      </c>
      <c r="G78" s="379"/>
      <c r="H78" s="379"/>
      <c r="I78" s="89">
        <f t="shared" si="39"/>
        <v>0</v>
      </c>
      <c r="J78" s="379"/>
      <c r="K78" s="379"/>
      <c r="L78" s="89">
        <f t="shared" si="13"/>
        <v>39000000</v>
      </c>
      <c r="M78" s="89">
        <f t="shared" si="14"/>
        <v>37000000</v>
      </c>
      <c r="N78" s="89">
        <f t="shared" si="14"/>
        <v>2000000</v>
      </c>
      <c r="O78" s="368"/>
      <c r="P78" s="368"/>
    </row>
    <row r="79" spans="1:16">
      <c r="A79" s="383" t="s">
        <v>55</v>
      </c>
      <c r="B79" s="376" t="s">
        <v>69</v>
      </c>
      <c r="C79" s="377">
        <f t="shared" si="37"/>
        <v>309230025</v>
      </c>
      <c r="D79" s="89">
        <v>297769025</v>
      </c>
      <c r="E79" s="377">
        <v>11461000</v>
      </c>
      <c r="F79" s="89">
        <f t="shared" si="38"/>
        <v>309230025</v>
      </c>
      <c r="G79" s="89">
        <f>+D79</f>
        <v>297769025</v>
      </c>
      <c r="H79" s="89">
        <f>+E79</f>
        <v>11461000</v>
      </c>
      <c r="I79" s="89">
        <f t="shared" si="39"/>
        <v>0</v>
      </c>
      <c r="J79" s="89"/>
      <c r="K79" s="89"/>
      <c r="L79" s="89">
        <f t="shared" si="13"/>
        <v>0</v>
      </c>
      <c r="M79" s="89">
        <f t="shared" si="14"/>
        <v>0</v>
      </c>
      <c r="N79" s="89">
        <f t="shared" si="14"/>
        <v>0</v>
      </c>
      <c r="O79" s="85"/>
      <c r="P79" s="85"/>
    </row>
    <row r="80" spans="1:16" s="362" customFormat="1">
      <c r="A80" s="383" t="s">
        <v>55</v>
      </c>
      <c r="B80" s="376" t="s">
        <v>189</v>
      </c>
      <c r="C80" s="377">
        <f t="shared" si="37"/>
        <v>1248141</v>
      </c>
      <c r="D80" s="89">
        <v>0</v>
      </c>
      <c r="E80" s="377">
        <v>1248141</v>
      </c>
      <c r="F80" s="89">
        <f t="shared" si="38"/>
        <v>0</v>
      </c>
      <c r="G80" s="379"/>
      <c r="H80" s="379"/>
      <c r="I80" s="89">
        <f t="shared" si="39"/>
        <v>0</v>
      </c>
      <c r="J80" s="379"/>
      <c r="K80" s="379"/>
      <c r="L80" s="89">
        <f t="shared" si="13"/>
        <v>1248141</v>
      </c>
      <c r="M80" s="89">
        <f t="shared" si="14"/>
        <v>0</v>
      </c>
      <c r="N80" s="89">
        <f t="shared" si="14"/>
        <v>1248141</v>
      </c>
      <c r="O80" s="368"/>
      <c r="P80" s="368"/>
    </row>
    <row r="81" spans="1:16" s="362" customFormat="1" ht="31.5">
      <c r="A81" s="365" t="s">
        <v>89</v>
      </c>
      <c r="B81" s="369" t="s">
        <v>90</v>
      </c>
      <c r="C81" s="379">
        <f>+C82+C84+C86+C89</f>
        <v>2956512406</v>
      </c>
      <c r="D81" s="379">
        <f t="shared" ref="D81:N81" si="42">+D82+D84+D86+D89</f>
        <v>2714884406</v>
      </c>
      <c r="E81" s="379">
        <f t="shared" si="42"/>
        <v>241628000</v>
      </c>
      <c r="F81" s="379">
        <f t="shared" si="42"/>
        <v>1941788866</v>
      </c>
      <c r="G81" s="379">
        <f t="shared" si="42"/>
        <v>1941788866</v>
      </c>
      <c r="H81" s="379">
        <f t="shared" si="42"/>
        <v>0</v>
      </c>
      <c r="I81" s="379">
        <f t="shared" si="42"/>
        <v>0</v>
      </c>
      <c r="J81" s="379">
        <f t="shared" si="42"/>
        <v>0</v>
      </c>
      <c r="K81" s="379">
        <f t="shared" si="42"/>
        <v>0</v>
      </c>
      <c r="L81" s="379">
        <f t="shared" si="42"/>
        <v>1014723540</v>
      </c>
      <c r="M81" s="379">
        <f t="shared" si="42"/>
        <v>773095540</v>
      </c>
      <c r="N81" s="379">
        <f t="shared" si="42"/>
        <v>241628000</v>
      </c>
      <c r="O81" s="368"/>
      <c r="P81" s="368"/>
    </row>
    <row r="82" spans="1:16" s="362" customFormat="1" ht="78.75">
      <c r="A82" s="371">
        <v>1</v>
      </c>
      <c r="B82" s="372" t="s">
        <v>91</v>
      </c>
      <c r="C82" s="374">
        <f>+C83</f>
        <v>433279000</v>
      </c>
      <c r="D82" s="374">
        <f t="shared" ref="D82:K82" si="43">+D83</f>
        <v>191651000</v>
      </c>
      <c r="E82" s="374">
        <f t="shared" si="43"/>
        <v>241628000</v>
      </c>
      <c r="F82" s="374">
        <f t="shared" si="43"/>
        <v>0</v>
      </c>
      <c r="G82" s="374">
        <f t="shared" si="43"/>
        <v>0</v>
      </c>
      <c r="H82" s="374">
        <f t="shared" si="43"/>
        <v>0</v>
      </c>
      <c r="I82" s="374">
        <f t="shared" si="43"/>
        <v>0</v>
      </c>
      <c r="J82" s="374">
        <f t="shared" si="43"/>
        <v>0</v>
      </c>
      <c r="K82" s="374">
        <f t="shared" si="43"/>
        <v>0</v>
      </c>
      <c r="L82" s="89">
        <f t="shared" si="13"/>
        <v>433279000</v>
      </c>
      <c r="M82" s="89">
        <f t="shared" si="14"/>
        <v>191651000</v>
      </c>
      <c r="N82" s="89">
        <f t="shared" si="14"/>
        <v>241628000</v>
      </c>
      <c r="O82" s="368"/>
      <c r="P82" s="368"/>
    </row>
    <row r="83" spans="1:16" s="362" customFormat="1">
      <c r="A83" s="383" t="s">
        <v>55</v>
      </c>
      <c r="B83" s="86" t="s">
        <v>92</v>
      </c>
      <c r="C83" s="377">
        <f>SUM(D83:E83)</f>
        <v>433279000</v>
      </c>
      <c r="D83" s="89">
        <v>191651000</v>
      </c>
      <c r="E83" s="377">
        <v>241628000</v>
      </c>
      <c r="F83" s="379"/>
      <c r="G83" s="379"/>
      <c r="H83" s="379"/>
      <c r="I83" s="379"/>
      <c r="J83" s="379"/>
      <c r="K83" s="379"/>
      <c r="L83" s="89">
        <f t="shared" si="13"/>
        <v>433279000</v>
      </c>
      <c r="M83" s="89">
        <f t="shared" si="14"/>
        <v>191651000</v>
      </c>
      <c r="N83" s="89">
        <f t="shared" si="14"/>
        <v>241628000</v>
      </c>
      <c r="O83" s="368"/>
      <c r="P83" s="368"/>
    </row>
    <row r="84" spans="1:16" s="362" customFormat="1" ht="63">
      <c r="A84" s="371">
        <v>2</v>
      </c>
      <c r="B84" s="372" t="s">
        <v>93</v>
      </c>
      <c r="C84" s="374">
        <f>+C85</f>
        <v>168580796</v>
      </c>
      <c r="D84" s="374">
        <f t="shared" ref="D84:K84" si="44">+D85</f>
        <v>168580796</v>
      </c>
      <c r="E84" s="374">
        <f t="shared" si="44"/>
        <v>0</v>
      </c>
      <c r="F84" s="374">
        <f t="shared" si="44"/>
        <v>168580796</v>
      </c>
      <c r="G84" s="374">
        <f t="shared" si="44"/>
        <v>168580796</v>
      </c>
      <c r="H84" s="374">
        <f t="shared" si="44"/>
        <v>0</v>
      </c>
      <c r="I84" s="374">
        <f t="shared" si="44"/>
        <v>0</v>
      </c>
      <c r="J84" s="374">
        <f t="shared" si="44"/>
        <v>0</v>
      </c>
      <c r="K84" s="374">
        <f t="shared" si="44"/>
        <v>0</v>
      </c>
      <c r="L84" s="89">
        <f t="shared" si="13"/>
        <v>0</v>
      </c>
      <c r="M84" s="89">
        <f t="shared" si="14"/>
        <v>0</v>
      </c>
      <c r="N84" s="89">
        <f t="shared" si="14"/>
        <v>0</v>
      </c>
      <c r="O84" s="368"/>
      <c r="P84" s="368"/>
    </row>
    <row r="85" spans="1:16" ht="25.5" customHeight="1">
      <c r="A85" s="383" t="s">
        <v>55</v>
      </c>
      <c r="B85" s="86" t="s">
        <v>94</v>
      </c>
      <c r="C85" s="377">
        <f>SUM(D85:E85)</f>
        <v>168580796</v>
      </c>
      <c r="D85" s="377">
        <v>168580796</v>
      </c>
      <c r="E85" s="377">
        <v>0</v>
      </c>
      <c r="F85" s="89">
        <f>SUM(G85:H85)</f>
        <v>168580796</v>
      </c>
      <c r="G85" s="89">
        <f>+D85</f>
        <v>168580796</v>
      </c>
      <c r="H85" s="89"/>
      <c r="I85" s="89"/>
      <c r="J85" s="89"/>
      <c r="K85" s="89"/>
      <c r="L85" s="89">
        <f t="shared" ref="L85" si="45">SUM(M85:N85)</f>
        <v>0</v>
      </c>
      <c r="M85" s="89">
        <f t="shared" si="14"/>
        <v>0</v>
      </c>
      <c r="N85" s="89">
        <f t="shared" si="14"/>
        <v>0</v>
      </c>
      <c r="O85" s="85"/>
      <c r="P85" s="85"/>
    </row>
    <row r="86" spans="1:16" s="362" customFormat="1" ht="47.25">
      <c r="A86" s="371">
        <v>3</v>
      </c>
      <c r="B86" s="372" t="s">
        <v>95</v>
      </c>
      <c r="C86" s="374">
        <f>+C87+C88</f>
        <v>103244540</v>
      </c>
      <c r="D86" s="374">
        <f t="shared" ref="D86:K86" si="46">+D87+D88</f>
        <v>103244540</v>
      </c>
      <c r="E86" s="374">
        <f t="shared" si="46"/>
        <v>0</v>
      </c>
      <c r="F86" s="374">
        <f t="shared" si="46"/>
        <v>0</v>
      </c>
      <c r="G86" s="374">
        <f t="shared" si="46"/>
        <v>0</v>
      </c>
      <c r="H86" s="374">
        <f t="shared" si="46"/>
        <v>0</v>
      </c>
      <c r="I86" s="374">
        <f t="shared" si="46"/>
        <v>0</v>
      </c>
      <c r="J86" s="374">
        <f t="shared" si="46"/>
        <v>0</v>
      </c>
      <c r="K86" s="374">
        <f t="shared" si="46"/>
        <v>0</v>
      </c>
      <c r="L86" s="89">
        <f t="shared" si="13"/>
        <v>103244540</v>
      </c>
      <c r="M86" s="89">
        <f t="shared" si="14"/>
        <v>103244540</v>
      </c>
      <c r="N86" s="89">
        <f t="shared" si="14"/>
        <v>0</v>
      </c>
      <c r="O86" s="368"/>
      <c r="P86" s="368"/>
    </row>
    <row r="87" spans="1:16" s="362" customFormat="1">
      <c r="A87" s="383" t="s">
        <v>55</v>
      </c>
      <c r="B87" s="86" t="s">
        <v>186</v>
      </c>
      <c r="C87" s="377">
        <f>SUM(D87:E87)</f>
        <v>99339840</v>
      </c>
      <c r="D87" s="89">
        <v>99339840</v>
      </c>
      <c r="E87" s="377">
        <v>0</v>
      </c>
      <c r="F87" s="379"/>
      <c r="G87" s="379"/>
      <c r="H87" s="379"/>
      <c r="I87" s="379"/>
      <c r="J87" s="379"/>
      <c r="K87" s="379"/>
      <c r="L87" s="89">
        <f t="shared" si="13"/>
        <v>99339840</v>
      </c>
      <c r="M87" s="89">
        <f t="shared" si="14"/>
        <v>99339840</v>
      </c>
      <c r="N87" s="89">
        <f t="shared" si="14"/>
        <v>0</v>
      </c>
      <c r="O87" s="368"/>
      <c r="P87" s="368"/>
    </row>
    <row r="88" spans="1:16" s="362" customFormat="1">
      <c r="A88" s="383" t="s">
        <v>55</v>
      </c>
      <c r="B88" s="86" t="s">
        <v>193</v>
      </c>
      <c r="C88" s="377">
        <f>SUM(D88:E88)</f>
        <v>3904700</v>
      </c>
      <c r="D88" s="89">
        <v>3904700</v>
      </c>
      <c r="E88" s="377">
        <v>0</v>
      </c>
      <c r="F88" s="379"/>
      <c r="G88" s="379"/>
      <c r="H88" s="379"/>
      <c r="I88" s="89">
        <f>SUM(J88:K88)</f>
        <v>0</v>
      </c>
      <c r="J88" s="89"/>
      <c r="K88" s="379"/>
      <c r="L88" s="89">
        <f t="shared" ref="L88:L139" si="47">SUM(M88:N88)</f>
        <v>3904700</v>
      </c>
      <c r="M88" s="89">
        <f t="shared" ref="M88:N139" si="48">+D88-G88+J88</f>
        <v>3904700</v>
      </c>
      <c r="N88" s="89">
        <f t="shared" si="48"/>
        <v>0</v>
      </c>
      <c r="O88" s="368"/>
      <c r="P88" s="368"/>
    </row>
    <row r="89" spans="1:16" s="362" customFormat="1" ht="47.25">
      <c r="A89" s="371">
        <v>4</v>
      </c>
      <c r="B89" s="384" t="s">
        <v>56</v>
      </c>
      <c r="C89" s="374">
        <f>+C90+C91</f>
        <v>2251408070</v>
      </c>
      <c r="D89" s="374">
        <f t="shared" ref="D89:K89" si="49">+D90+D91</f>
        <v>2251408070</v>
      </c>
      <c r="E89" s="374">
        <f t="shared" si="49"/>
        <v>0</v>
      </c>
      <c r="F89" s="374">
        <f t="shared" si="49"/>
        <v>1773208070</v>
      </c>
      <c r="G89" s="374">
        <f t="shared" si="49"/>
        <v>1773208070</v>
      </c>
      <c r="H89" s="374">
        <f t="shared" si="49"/>
        <v>0</v>
      </c>
      <c r="I89" s="374">
        <f t="shared" si="49"/>
        <v>0</v>
      </c>
      <c r="J89" s="374">
        <f t="shared" si="49"/>
        <v>0</v>
      </c>
      <c r="K89" s="374">
        <f t="shared" si="49"/>
        <v>0</v>
      </c>
      <c r="L89" s="89">
        <f t="shared" si="47"/>
        <v>478200000</v>
      </c>
      <c r="M89" s="89">
        <f t="shared" si="48"/>
        <v>478200000</v>
      </c>
      <c r="N89" s="89">
        <f t="shared" si="48"/>
        <v>0</v>
      </c>
      <c r="O89" s="368"/>
      <c r="P89" s="368"/>
    </row>
    <row r="90" spans="1:16" s="362" customFormat="1">
      <c r="A90" s="383" t="s">
        <v>55</v>
      </c>
      <c r="B90" s="86" t="s">
        <v>175</v>
      </c>
      <c r="C90" s="377">
        <f>SUM(D90:E90)</f>
        <v>500000000</v>
      </c>
      <c r="D90" s="89">
        <v>500000000</v>
      </c>
      <c r="E90" s="377">
        <v>0</v>
      </c>
      <c r="F90" s="89">
        <f>SUM(G90:H90)</f>
        <v>21800000</v>
      </c>
      <c r="G90" s="89">
        <v>21800000</v>
      </c>
      <c r="H90" s="379"/>
      <c r="I90" s="379"/>
      <c r="J90" s="379"/>
      <c r="K90" s="379"/>
      <c r="L90" s="89">
        <f t="shared" si="47"/>
        <v>478200000</v>
      </c>
      <c r="M90" s="89">
        <f t="shared" si="48"/>
        <v>478200000</v>
      </c>
      <c r="N90" s="89">
        <f t="shared" si="48"/>
        <v>0</v>
      </c>
      <c r="O90" s="368"/>
      <c r="P90" s="368"/>
    </row>
    <row r="91" spans="1:16" s="362" customFormat="1">
      <c r="A91" s="383" t="s">
        <v>55</v>
      </c>
      <c r="B91" s="86" t="s">
        <v>97</v>
      </c>
      <c r="C91" s="377">
        <f>SUM(D91:E91)</f>
        <v>1751408070</v>
      </c>
      <c r="D91" s="89">
        <f>2251408070-D90</f>
        <v>1751408070</v>
      </c>
      <c r="E91" s="377"/>
      <c r="F91" s="89">
        <f>SUM(G91:H91)</f>
        <v>1751408070</v>
      </c>
      <c r="G91" s="89">
        <f>+D91</f>
        <v>1751408070</v>
      </c>
      <c r="H91" s="379"/>
      <c r="I91" s="379"/>
      <c r="J91" s="379"/>
      <c r="K91" s="379"/>
      <c r="L91" s="89">
        <f t="shared" si="47"/>
        <v>0</v>
      </c>
      <c r="M91" s="89">
        <f t="shared" si="48"/>
        <v>0</v>
      </c>
      <c r="N91" s="89">
        <f t="shared" si="48"/>
        <v>0</v>
      </c>
      <c r="O91" s="368"/>
      <c r="P91" s="368"/>
    </row>
    <row r="92" spans="1:16" s="362" customFormat="1" ht="47.25">
      <c r="A92" s="365" t="s">
        <v>98</v>
      </c>
      <c r="B92" s="369" t="s">
        <v>58</v>
      </c>
      <c r="C92" s="379">
        <f>+C93</f>
        <v>7180000</v>
      </c>
      <c r="D92" s="379">
        <f t="shared" ref="D92:K92" si="50">+D93</f>
        <v>7180000</v>
      </c>
      <c r="E92" s="379">
        <f t="shared" si="50"/>
        <v>0</v>
      </c>
      <c r="F92" s="379">
        <f t="shared" si="50"/>
        <v>0</v>
      </c>
      <c r="G92" s="379">
        <f t="shared" si="50"/>
        <v>0</v>
      </c>
      <c r="H92" s="379">
        <f t="shared" si="50"/>
        <v>0</v>
      </c>
      <c r="I92" s="379">
        <f t="shared" si="50"/>
        <v>0</v>
      </c>
      <c r="J92" s="379">
        <f t="shared" si="50"/>
        <v>0</v>
      </c>
      <c r="K92" s="379">
        <f t="shared" si="50"/>
        <v>0</v>
      </c>
      <c r="L92" s="89">
        <f t="shared" si="47"/>
        <v>7180000</v>
      </c>
      <c r="M92" s="89">
        <f t="shared" si="48"/>
        <v>7180000</v>
      </c>
      <c r="N92" s="89">
        <f t="shared" si="48"/>
        <v>0</v>
      </c>
      <c r="O92" s="368"/>
      <c r="P92" s="368"/>
    </row>
    <row r="93" spans="1:16" s="362" customFormat="1">
      <c r="A93" s="383">
        <v>1</v>
      </c>
      <c r="B93" s="86" t="s">
        <v>178</v>
      </c>
      <c r="C93" s="377">
        <f>SUM(D93:E93)</f>
        <v>7180000</v>
      </c>
      <c r="D93" s="89">
        <v>7180000</v>
      </c>
      <c r="E93" s="378"/>
      <c r="F93" s="379"/>
      <c r="G93" s="379"/>
      <c r="H93" s="379"/>
      <c r="I93" s="379"/>
      <c r="J93" s="379"/>
      <c r="K93" s="379"/>
      <c r="L93" s="89">
        <f t="shared" si="47"/>
        <v>7180000</v>
      </c>
      <c r="M93" s="89">
        <f t="shared" si="48"/>
        <v>7180000</v>
      </c>
      <c r="N93" s="89">
        <f t="shared" si="48"/>
        <v>0</v>
      </c>
      <c r="O93" s="368"/>
      <c r="P93" s="368"/>
    </row>
    <row r="94" spans="1:16" s="362" customFormat="1" ht="31.5">
      <c r="A94" s="365" t="s">
        <v>140</v>
      </c>
      <c r="B94" s="369" t="s">
        <v>50</v>
      </c>
      <c r="C94" s="379">
        <f>SUM(C95:C111)</f>
        <v>872224485</v>
      </c>
      <c r="D94" s="379">
        <f t="shared" ref="D94:N94" si="51">SUM(D95:D111)</f>
        <v>842217327</v>
      </c>
      <c r="E94" s="379">
        <f t="shared" si="51"/>
        <v>30007158</v>
      </c>
      <c r="F94" s="379">
        <f t="shared" si="51"/>
        <v>19007077.99999997</v>
      </c>
      <c r="G94" s="379">
        <f t="shared" si="51"/>
        <v>18990477.99999997</v>
      </c>
      <c r="H94" s="379">
        <f t="shared" si="51"/>
        <v>16600</v>
      </c>
      <c r="I94" s="379">
        <f t="shared" si="51"/>
        <v>22091256</v>
      </c>
      <c r="J94" s="379">
        <f t="shared" si="51"/>
        <v>22091256</v>
      </c>
      <c r="K94" s="379">
        <f t="shared" si="51"/>
        <v>0</v>
      </c>
      <c r="L94" s="379">
        <f t="shared" si="51"/>
        <v>875308663</v>
      </c>
      <c r="M94" s="379">
        <f t="shared" si="51"/>
        <v>845318105</v>
      </c>
      <c r="N94" s="379">
        <f t="shared" si="51"/>
        <v>29990558</v>
      </c>
      <c r="O94" s="368"/>
      <c r="P94" s="368"/>
    </row>
    <row r="95" spans="1:16" s="362" customFormat="1">
      <c r="A95" s="383">
        <v>1</v>
      </c>
      <c r="B95" s="86" t="s">
        <v>101</v>
      </c>
      <c r="C95" s="377">
        <f>SUM(D95:E95)</f>
        <v>637841619</v>
      </c>
      <c r="D95" s="89">
        <v>608401101</v>
      </c>
      <c r="E95" s="377">
        <v>29440518</v>
      </c>
      <c r="F95" s="89">
        <f>SUM(G95:H95)</f>
        <v>0</v>
      </c>
      <c r="G95" s="379"/>
      <c r="H95" s="379"/>
      <c r="I95" s="89">
        <f t="shared" ref="I95:I104" si="52">SUM(J95:K95)</f>
        <v>0</v>
      </c>
      <c r="J95" s="379"/>
      <c r="K95" s="379"/>
      <c r="L95" s="89">
        <f t="shared" si="47"/>
        <v>637841619</v>
      </c>
      <c r="M95" s="89">
        <f t="shared" si="48"/>
        <v>608401101</v>
      </c>
      <c r="N95" s="89">
        <f t="shared" si="48"/>
        <v>29440518</v>
      </c>
      <c r="O95" s="368"/>
      <c r="P95" s="368"/>
    </row>
    <row r="96" spans="1:16" s="362" customFormat="1">
      <c r="A96" s="383">
        <v>2</v>
      </c>
      <c r="B96" s="376" t="s">
        <v>62</v>
      </c>
      <c r="C96" s="377">
        <f t="shared" ref="C96:C111" si="53">SUM(D96:E96)</f>
        <v>7832178</v>
      </c>
      <c r="D96" s="89">
        <v>7832178</v>
      </c>
      <c r="E96" s="377">
        <v>0</v>
      </c>
      <c r="F96" s="89">
        <f t="shared" ref="F96:F111" si="54">SUM(G96:H96)</f>
        <v>0</v>
      </c>
      <c r="G96" s="379"/>
      <c r="H96" s="379"/>
      <c r="I96" s="89">
        <f t="shared" si="52"/>
        <v>0</v>
      </c>
      <c r="J96" s="379"/>
      <c r="K96" s="379"/>
      <c r="L96" s="89">
        <f t="shared" si="47"/>
        <v>7832178</v>
      </c>
      <c r="M96" s="89">
        <f t="shared" si="48"/>
        <v>7832178</v>
      </c>
      <c r="N96" s="89">
        <f t="shared" si="48"/>
        <v>0</v>
      </c>
      <c r="O96" s="368"/>
      <c r="P96" s="368"/>
    </row>
    <row r="97" spans="1:16" s="362" customFormat="1">
      <c r="A97" s="383">
        <v>3</v>
      </c>
      <c r="B97" s="376" t="s">
        <v>63</v>
      </c>
      <c r="C97" s="377">
        <f t="shared" si="53"/>
        <v>23534450</v>
      </c>
      <c r="D97" s="89">
        <v>23534450</v>
      </c>
      <c r="E97" s="377">
        <v>0</v>
      </c>
      <c r="F97" s="89">
        <f t="shared" si="54"/>
        <v>0</v>
      </c>
      <c r="G97" s="379"/>
      <c r="H97" s="379"/>
      <c r="I97" s="89">
        <f t="shared" si="52"/>
        <v>0</v>
      </c>
      <c r="J97" s="379"/>
      <c r="K97" s="379"/>
      <c r="L97" s="89">
        <f t="shared" si="47"/>
        <v>23534450</v>
      </c>
      <c r="M97" s="89">
        <f t="shared" si="48"/>
        <v>23534450</v>
      </c>
      <c r="N97" s="89">
        <f t="shared" si="48"/>
        <v>0</v>
      </c>
      <c r="O97" s="368"/>
      <c r="P97" s="368"/>
    </row>
    <row r="98" spans="1:16" s="362" customFormat="1">
      <c r="A98" s="383">
        <v>4</v>
      </c>
      <c r="B98" s="376" t="s">
        <v>84</v>
      </c>
      <c r="C98" s="377">
        <f t="shared" si="53"/>
        <v>33700000</v>
      </c>
      <c r="D98" s="89">
        <v>33700000</v>
      </c>
      <c r="E98" s="377">
        <v>0</v>
      </c>
      <c r="F98" s="89">
        <f t="shared" si="54"/>
        <v>0</v>
      </c>
      <c r="G98" s="379"/>
      <c r="H98" s="379"/>
      <c r="I98" s="89">
        <f t="shared" si="52"/>
        <v>0</v>
      </c>
      <c r="J98" s="379"/>
      <c r="K98" s="379"/>
      <c r="L98" s="89">
        <f t="shared" si="47"/>
        <v>33700000</v>
      </c>
      <c r="M98" s="89">
        <f t="shared" si="48"/>
        <v>33700000</v>
      </c>
      <c r="N98" s="89">
        <f t="shared" si="48"/>
        <v>0</v>
      </c>
      <c r="O98" s="368"/>
      <c r="P98" s="368"/>
    </row>
    <row r="99" spans="1:16" s="362" customFormat="1">
      <c r="A99" s="383">
        <v>5</v>
      </c>
      <c r="B99" s="376" t="s">
        <v>77</v>
      </c>
      <c r="C99" s="377">
        <f t="shared" si="53"/>
        <v>28000</v>
      </c>
      <c r="D99" s="89">
        <v>18000</v>
      </c>
      <c r="E99" s="377">
        <v>10000</v>
      </c>
      <c r="F99" s="89">
        <f t="shared" si="54"/>
        <v>28000</v>
      </c>
      <c r="G99" s="89">
        <v>18000</v>
      </c>
      <c r="H99" s="89">
        <v>10000</v>
      </c>
      <c r="I99" s="89">
        <f t="shared" si="52"/>
        <v>0</v>
      </c>
      <c r="J99" s="379"/>
      <c r="K99" s="379"/>
      <c r="L99" s="89">
        <f t="shared" si="47"/>
        <v>0</v>
      </c>
      <c r="M99" s="89">
        <f t="shared" si="48"/>
        <v>0</v>
      </c>
      <c r="N99" s="89">
        <f t="shared" si="48"/>
        <v>0</v>
      </c>
      <c r="O99" s="368"/>
      <c r="P99" s="368"/>
    </row>
    <row r="100" spans="1:16" s="362" customFormat="1">
      <c r="A100" s="383">
        <v>6</v>
      </c>
      <c r="B100" s="376" t="s">
        <v>78</v>
      </c>
      <c r="C100" s="377">
        <f t="shared" si="53"/>
        <v>13754410</v>
      </c>
      <c r="D100" s="89">
        <v>13754410</v>
      </c>
      <c r="E100" s="377">
        <v>0</v>
      </c>
      <c r="F100" s="89">
        <f t="shared" si="54"/>
        <v>13754410</v>
      </c>
      <c r="G100" s="89">
        <v>13754410</v>
      </c>
      <c r="H100" s="379"/>
      <c r="I100" s="89">
        <f t="shared" si="52"/>
        <v>0</v>
      </c>
      <c r="J100" s="379"/>
      <c r="K100" s="379"/>
      <c r="L100" s="89">
        <f t="shared" si="47"/>
        <v>0</v>
      </c>
      <c r="M100" s="89">
        <f t="shared" si="48"/>
        <v>0</v>
      </c>
      <c r="N100" s="89">
        <f t="shared" si="48"/>
        <v>0</v>
      </c>
      <c r="O100" s="368"/>
      <c r="P100" s="368"/>
    </row>
    <row r="101" spans="1:16" s="362" customFormat="1">
      <c r="A101" s="383">
        <v>7</v>
      </c>
      <c r="B101" s="376" t="s">
        <v>65</v>
      </c>
      <c r="C101" s="377">
        <f t="shared" si="53"/>
        <v>145474</v>
      </c>
      <c r="D101" s="89">
        <v>145474</v>
      </c>
      <c r="E101" s="377">
        <v>0</v>
      </c>
      <c r="F101" s="89">
        <f t="shared" si="54"/>
        <v>0</v>
      </c>
      <c r="G101" s="379"/>
      <c r="H101" s="379"/>
      <c r="I101" s="89">
        <f t="shared" si="52"/>
        <v>0</v>
      </c>
      <c r="J101" s="379"/>
      <c r="K101" s="379"/>
      <c r="L101" s="89">
        <f t="shared" si="47"/>
        <v>145474</v>
      </c>
      <c r="M101" s="89">
        <f t="shared" si="48"/>
        <v>145474</v>
      </c>
      <c r="N101" s="89">
        <f t="shared" si="48"/>
        <v>0</v>
      </c>
      <c r="O101" s="368"/>
      <c r="P101" s="368"/>
    </row>
    <row r="102" spans="1:16" s="362" customFormat="1">
      <c r="A102" s="383">
        <v>8</v>
      </c>
      <c r="B102" s="376" t="s">
        <v>66</v>
      </c>
      <c r="C102" s="377">
        <f t="shared" si="53"/>
        <v>24376106</v>
      </c>
      <c r="D102" s="89">
        <v>24376106</v>
      </c>
      <c r="E102" s="377">
        <v>0</v>
      </c>
      <c r="F102" s="89">
        <f t="shared" si="54"/>
        <v>0</v>
      </c>
      <c r="G102" s="379"/>
      <c r="H102" s="379"/>
      <c r="I102" s="89">
        <f t="shared" si="52"/>
        <v>0</v>
      </c>
      <c r="J102" s="379"/>
      <c r="K102" s="379"/>
      <c r="L102" s="89">
        <f t="shared" si="47"/>
        <v>24376106</v>
      </c>
      <c r="M102" s="89">
        <f t="shared" si="48"/>
        <v>24376106</v>
      </c>
      <c r="N102" s="89">
        <f t="shared" si="48"/>
        <v>0</v>
      </c>
      <c r="O102" s="368"/>
      <c r="P102" s="368"/>
    </row>
    <row r="103" spans="1:16" s="362" customFormat="1">
      <c r="A103" s="383">
        <v>9</v>
      </c>
      <c r="B103" s="376" t="s">
        <v>67</v>
      </c>
      <c r="C103" s="377">
        <f t="shared" si="53"/>
        <v>10622</v>
      </c>
      <c r="D103" s="89">
        <v>4022</v>
      </c>
      <c r="E103" s="377">
        <v>6600</v>
      </c>
      <c r="F103" s="89">
        <f t="shared" si="54"/>
        <v>10622</v>
      </c>
      <c r="G103" s="89">
        <v>4022</v>
      </c>
      <c r="H103" s="89">
        <v>6600</v>
      </c>
      <c r="I103" s="89">
        <f t="shared" si="52"/>
        <v>0</v>
      </c>
      <c r="J103" s="379"/>
      <c r="K103" s="379"/>
      <c r="L103" s="89">
        <f t="shared" si="47"/>
        <v>0</v>
      </c>
      <c r="M103" s="89">
        <f t="shared" si="48"/>
        <v>0</v>
      </c>
      <c r="N103" s="89">
        <f t="shared" si="48"/>
        <v>0</v>
      </c>
      <c r="O103" s="368"/>
      <c r="P103" s="368"/>
    </row>
    <row r="104" spans="1:16" s="362" customFormat="1">
      <c r="A104" s="383">
        <v>10</v>
      </c>
      <c r="B104" s="376" t="s">
        <v>79</v>
      </c>
      <c r="C104" s="377">
        <f t="shared" si="53"/>
        <v>145670.00000000047</v>
      </c>
      <c r="D104" s="89">
        <v>84670</v>
      </c>
      <c r="E104" s="377">
        <v>61000.000000000466</v>
      </c>
      <c r="F104" s="89">
        <f t="shared" si="54"/>
        <v>0</v>
      </c>
      <c r="G104" s="379"/>
      <c r="H104" s="379"/>
      <c r="I104" s="89">
        <f t="shared" si="52"/>
        <v>0</v>
      </c>
      <c r="J104" s="379"/>
      <c r="K104" s="379"/>
      <c r="L104" s="89">
        <f t="shared" si="47"/>
        <v>145670.00000000047</v>
      </c>
      <c r="M104" s="89">
        <f t="shared" si="48"/>
        <v>84670</v>
      </c>
      <c r="N104" s="89">
        <f t="shared" si="48"/>
        <v>61000.000000000466</v>
      </c>
      <c r="O104" s="368"/>
      <c r="P104" s="368"/>
    </row>
    <row r="105" spans="1:16" s="362" customFormat="1">
      <c r="A105" s="383">
        <v>11</v>
      </c>
      <c r="B105" s="376" t="s">
        <v>80</v>
      </c>
      <c r="C105" s="377">
        <f t="shared" si="53"/>
        <v>5214045.9999999702</v>
      </c>
      <c r="D105" s="89">
        <v>5214045.9999999702</v>
      </c>
      <c r="E105" s="377">
        <v>0</v>
      </c>
      <c r="F105" s="89">
        <f t="shared" si="54"/>
        <v>5214045.9999999702</v>
      </c>
      <c r="G105" s="89">
        <v>5214045.9999999702</v>
      </c>
      <c r="H105" s="379"/>
      <c r="I105" s="89">
        <f>SUM(J105:K105)</f>
        <v>0</v>
      </c>
      <c r="J105" s="379"/>
      <c r="K105" s="379"/>
      <c r="L105" s="89">
        <f t="shared" si="47"/>
        <v>0</v>
      </c>
      <c r="M105" s="89">
        <f t="shared" si="48"/>
        <v>0</v>
      </c>
      <c r="N105" s="89">
        <f t="shared" si="48"/>
        <v>0</v>
      </c>
      <c r="O105" s="368"/>
      <c r="P105" s="368"/>
    </row>
    <row r="106" spans="1:16" s="362" customFormat="1">
      <c r="A106" s="383">
        <v>12</v>
      </c>
      <c r="B106" s="376" t="s">
        <v>72</v>
      </c>
      <c r="C106" s="377">
        <f t="shared" si="53"/>
        <v>83689040.000000015</v>
      </c>
      <c r="D106" s="89">
        <v>83200000.000000015</v>
      </c>
      <c r="E106" s="377">
        <v>489039.99999999924</v>
      </c>
      <c r="F106" s="89">
        <f t="shared" si="54"/>
        <v>0</v>
      </c>
      <c r="G106" s="379"/>
      <c r="H106" s="379"/>
      <c r="I106" s="89">
        <f t="shared" ref="I106:I111" si="55">SUM(J106:K106)</f>
        <v>0</v>
      </c>
      <c r="J106" s="379"/>
      <c r="K106" s="379"/>
      <c r="L106" s="89">
        <f t="shared" si="47"/>
        <v>83689040.000000015</v>
      </c>
      <c r="M106" s="89">
        <f t="shared" si="48"/>
        <v>83200000.000000015</v>
      </c>
      <c r="N106" s="89">
        <f t="shared" si="48"/>
        <v>489039.99999999924</v>
      </c>
      <c r="O106" s="368"/>
      <c r="P106" s="368"/>
    </row>
    <row r="107" spans="1:16" s="362" customFormat="1">
      <c r="A107" s="383">
        <v>13</v>
      </c>
      <c r="B107" s="376" t="s">
        <v>68</v>
      </c>
      <c r="C107" s="377">
        <f t="shared" si="53"/>
        <v>175430</v>
      </c>
      <c r="D107" s="89">
        <v>175430</v>
      </c>
      <c r="E107" s="377">
        <v>0</v>
      </c>
      <c r="F107" s="89">
        <f t="shared" si="54"/>
        <v>0</v>
      </c>
      <c r="G107" s="379"/>
      <c r="H107" s="379"/>
      <c r="I107" s="89">
        <f t="shared" si="55"/>
        <v>0</v>
      </c>
      <c r="J107" s="379"/>
      <c r="K107" s="379"/>
      <c r="L107" s="89">
        <f t="shared" si="47"/>
        <v>175430</v>
      </c>
      <c r="M107" s="89">
        <f t="shared" si="48"/>
        <v>175430</v>
      </c>
      <c r="N107" s="89">
        <f t="shared" si="48"/>
        <v>0</v>
      </c>
      <c r="O107" s="368"/>
      <c r="P107" s="368"/>
    </row>
    <row r="108" spans="1:16" s="362" customFormat="1">
      <c r="A108" s="383">
        <v>14</v>
      </c>
      <c r="B108" s="376" t="s">
        <v>74</v>
      </c>
      <c r="C108" s="377">
        <f t="shared" si="53"/>
        <v>19509499.999999993</v>
      </c>
      <c r="D108" s="89">
        <v>19509499.999999993</v>
      </c>
      <c r="E108" s="377">
        <v>0</v>
      </c>
      <c r="F108" s="89">
        <f t="shared" si="54"/>
        <v>0</v>
      </c>
      <c r="G108" s="379"/>
      <c r="H108" s="379"/>
      <c r="I108" s="89">
        <f t="shared" si="55"/>
        <v>0</v>
      </c>
      <c r="J108" s="379"/>
      <c r="K108" s="379"/>
      <c r="L108" s="89">
        <f t="shared" si="47"/>
        <v>19509499.999999993</v>
      </c>
      <c r="M108" s="89">
        <f t="shared" si="48"/>
        <v>19509499.999999993</v>
      </c>
      <c r="N108" s="89">
        <f t="shared" si="48"/>
        <v>0</v>
      </c>
      <c r="O108" s="368"/>
      <c r="P108" s="368"/>
    </row>
    <row r="109" spans="1:16" s="362" customFormat="1">
      <c r="A109" s="383">
        <v>15</v>
      </c>
      <c r="B109" s="376" t="s">
        <v>69</v>
      </c>
      <c r="C109" s="377">
        <f t="shared" si="53"/>
        <v>7670440</v>
      </c>
      <c r="D109" s="89">
        <v>7670440</v>
      </c>
      <c r="E109" s="377">
        <v>0</v>
      </c>
      <c r="F109" s="89">
        <f t="shared" si="54"/>
        <v>0</v>
      </c>
      <c r="G109" s="379"/>
      <c r="H109" s="379"/>
      <c r="I109" s="89">
        <f t="shared" si="55"/>
        <v>0</v>
      </c>
      <c r="J109" s="379"/>
      <c r="K109" s="379"/>
      <c r="L109" s="89">
        <f t="shared" si="47"/>
        <v>7670440</v>
      </c>
      <c r="M109" s="89">
        <f t="shared" si="48"/>
        <v>7670440</v>
      </c>
      <c r="N109" s="89">
        <f t="shared" si="48"/>
        <v>0</v>
      </c>
      <c r="O109" s="368"/>
      <c r="P109" s="368"/>
    </row>
    <row r="110" spans="1:16" s="362" customFormat="1">
      <c r="A110" s="383">
        <v>16</v>
      </c>
      <c r="B110" s="376" t="s">
        <v>64</v>
      </c>
      <c r="C110" s="377">
        <f t="shared" si="53"/>
        <v>379300</v>
      </c>
      <c r="D110" s="89">
        <v>379300</v>
      </c>
      <c r="E110" s="377">
        <v>0</v>
      </c>
      <c r="F110" s="89">
        <f t="shared" si="54"/>
        <v>0</v>
      </c>
      <c r="G110" s="379"/>
      <c r="H110" s="379"/>
      <c r="I110" s="89">
        <f t="shared" si="55"/>
        <v>22091256</v>
      </c>
      <c r="J110" s="89">
        <v>22091256</v>
      </c>
      <c r="K110" s="379"/>
      <c r="L110" s="89">
        <f t="shared" si="47"/>
        <v>22470556</v>
      </c>
      <c r="M110" s="89">
        <f t="shared" si="48"/>
        <v>22470556</v>
      </c>
      <c r="N110" s="89">
        <f t="shared" si="48"/>
        <v>0</v>
      </c>
      <c r="O110" s="368"/>
      <c r="P110" s="368"/>
    </row>
    <row r="111" spans="1:16" s="362" customFormat="1">
      <c r="A111" s="383">
        <v>17</v>
      </c>
      <c r="B111" s="376" t="s">
        <v>189</v>
      </c>
      <c r="C111" s="377">
        <f t="shared" si="53"/>
        <v>14218200</v>
      </c>
      <c r="D111" s="89">
        <v>14218200</v>
      </c>
      <c r="E111" s="377">
        <v>0</v>
      </c>
      <c r="F111" s="89">
        <f t="shared" si="54"/>
        <v>0</v>
      </c>
      <c r="G111" s="379"/>
      <c r="H111" s="379"/>
      <c r="I111" s="89">
        <f t="shared" si="55"/>
        <v>0</v>
      </c>
      <c r="J111" s="379"/>
      <c r="K111" s="379"/>
      <c r="L111" s="89">
        <f t="shared" si="47"/>
        <v>14218200</v>
      </c>
      <c r="M111" s="89">
        <f t="shared" si="48"/>
        <v>14218200</v>
      </c>
      <c r="N111" s="89">
        <f t="shared" si="48"/>
        <v>0</v>
      </c>
      <c r="O111" s="368"/>
      <c r="P111" s="368"/>
    </row>
    <row r="112" spans="1:16" s="362" customFormat="1" ht="31.5">
      <c r="A112" s="365" t="s">
        <v>100</v>
      </c>
      <c r="B112" s="369" t="s">
        <v>103</v>
      </c>
      <c r="C112" s="379">
        <f>SUM(C113)</f>
        <v>409741846</v>
      </c>
      <c r="D112" s="379">
        <f t="shared" ref="D112:N112" si="56">SUM(D113)</f>
        <v>374010646</v>
      </c>
      <c r="E112" s="379">
        <f t="shared" si="56"/>
        <v>35731200</v>
      </c>
      <c r="F112" s="379">
        <f t="shared" si="56"/>
        <v>342350044</v>
      </c>
      <c r="G112" s="379">
        <f t="shared" si="56"/>
        <v>306818844</v>
      </c>
      <c r="H112" s="379">
        <f t="shared" si="56"/>
        <v>35531200</v>
      </c>
      <c r="I112" s="379">
        <f t="shared" si="56"/>
        <v>0</v>
      </c>
      <c r="J112" s="379">
        <f t="shared" si="56"/>
        <v>0</v>
      </c>
      <c r="K112" s="379">
        <f t="shared" si="56"/>
        <v>0</v>
      </c>
      <c r="L112" s="379">
        <f t="shared" si="56"/>
        <v>67391802</v>
      </c>
      <c r="M112" s="379">
        <f t="shared" si="56"/>
        <v>67191802</v>
      </c>
      <c r="N112" s="379">
        <f t="shared" si="56"/>
        <v>200000</v>
      </c>
      <c r="O112" s="368"/>
      <c r="P112" s="368"/>
    </row>
    <row r="113" spans="1:17" s="362" customFormat="1" ht="47.25">
      <c r="A113" s="371"/>
      <c r="B113" s="372" t="s">
        <v>104</v>
      </c>
      <c r="C113" s="374">
        <f>SUM(C114:C120)</f>
        <v>409741846</v>
      </c>
      <c r="D113" s="374">
        <f t="shared" ref="D113:N113" si="57">SUM(D114:D120)</f>
        <v>374010646</v>
      </c>
      <c r="E113" s="374">
        <f t="shared" si="57"/>
        <v>35731200</v>
      </c>
      <c r="F113" s="374">
        <f>SUM(F114:F120)</f>
        <v>342350044</v>
      </c>
      <c r="G113" s="374">
        <f t="shared" si="57"/>
        <v>306818844</v>
      </c>
      <c r="H113" s="374">
        <f t="shared" si="57"/>
        <v>35531200</v>
      </c>
      <c r="I113" s="374">
        <f t="shared" si="57"/>
        <v>0</v>
      </c>
      <c r="J113" s="374">
        <f t="shared" si="57"/>
        <v>0</v>
      </c>
      <c r="K113" s="374">
        <f t="shared" si="57"/>
        <v>0</v>
      </c>
      <c r="L113" s="374">
        <f t="shared" si="57"/>
        <v>67391802</v>
      </c>
      <c r="M113" s="374">
        <f t="shared" si="57"/>
        <v>67191802</v>
      </c>
      <c r="N113" s="374">
        <f t="shared" si="57"/>
        <v>200000</v>
      </c>
      <c r="O113" s="368"/>
      <c r="P113" s="368"/>
    </row>
    <row r="114" spans="1:17" s="362" customFormat="1">
      <c r="A114" s="383">
        <v>1</v>
      </c>
      <c r="B114" s="86" t="s">
        <v>175</v>
      </c>
      <c r="C114" s="377">
        <f>SUM(D114:E114)</f>
        <v>370079042</v>
      </c>
      <c r="D114" s="89">
        <v>334549042</v>
      </c>
      <c r="E114" s="377">
        <v>35530000</v>
      </c>
      <c r="F114" s="89">
        <f>SUM(G114:H114)</f>
        <v>337243744</v>
      </c>
      <c r="G114" s="89">
        <v>301713744</v>
      </c>
      <c r="H114" s="89">
        <v>35530000</v>
      </c>
      <c r="I114" s="379"/>
      <c r="J114" s="379"/>
      <c r="K114" s="379"/>
      <c r="L114" s="89">
        <f t="shared" si="47"/>
        <v>32835298</v>
      </c>
      <c r="M114" s="89">
        <f t="shared" si="48"/>
        <v>32835298</v>
      </c>
      <c r="N114" s="89">
        <f t="shared" si="48"/>
        <v>0</v>
      </c>
      <c r="O114" s="368"/>
      <c r="P114" s="368"/>
    </row>
    <row r="115" spans="1:17" s="362" customFormat="1">
      <c r="A115" s="383">
        <v>2</v>
      </c>
      <c r="B115" s="376" t="s">
        <v>78</v>
      </c>
      <c r="C115" s="377">
        <f t="shared" ref="C115:C120" si="58">SUM(D115:E115)</f>
        <v>1913700</v>
      </c>
      <c r="D115" s="89">
        <v>1913700</v>
      </c>
      <c r="E115" s="377">
        <v>0</v>
      </c>
      <c r="F115" s="89">
        <f t="shared" ref="F115:F120" si="59">SUM(G115:H115)</f>
        <v>1913700</v>
      </c>
      <c r="G115" s="89">
        <f>+D115</f>
        <v>1913700</v>
      </c>
      <c r="H115" s="379"/>
      <c r="I115" s="379"/>
      <c r="J115" s="379"/>
      <c r="K115" s="379"/>
      <c r="L115" s="89">
        <f t="shared" si="47"/>
        <v>0</v>
      </c>
      <c r="M115" s="89">
        <f t="shared" si="48"/>
        <v>0</v>
      </c>
      <c r="N115" s="89">
        <f t="shared" si="48"/>
        <v>0</v>
      </c>
      <c r="O115" s="368"/>
      <c r="P115" s="368"/>
    </row>
    <row r="116" spans="1:17" s="362" customFormat="1">
      <c r="A116" s="383">
        <v>3</v>
      </c>
      <c r="B116" s="376" t="s">
        <v>65</v>
      </c>
      <c r="C116" s="377">
        <f t="shared" si="58"/>
        <v>30815304</v>
      </c>
      <c r="D116" s="89">
        <v>30815304</v>
      </c>
      <c r="E116" s="377">
        <v>0</v>
      </c>
      <c r="F116" s="89">
        <f t="shared" si="59"/>
        <v>0</v>
      </c>
      <c r="G116" s="379"/>
      <c r="H116" s="379"/>
      <c r="I116" s="379"/>
      <c r="J116" s="379"/>
      <c r="K116" s="379"/>
      <c r="L116" s="89">
        <f t="shared" si="47"/>
        <v>30815304</v>
      </c>
      <c r="M116" s="89">
        <f t="shared" si="48"/>
        <v>30815304</v>
      </c>
      <c r="N116" s="89">
        <f t="shared" si="48"/>
        <v>0</v>
      </c>
      <c r="O116" s="368"/>
      <c r="P116" s="368"/>
    </row>
    <row r="117" spans="1:17" s="362" customFormat="1">
      <c r="A117" s="383">
        <v>4</v>
      </c>
      <c r="B117" s="376" t="s">
        <v>68</v>
      </c>
      <c r="C117" s="377">
        <f t="shared" si="58"/>
        <v>3700000</v>
      </c>
      <c r="D117" s="89">
        <v>3500000</v>
      </c>
      <c r="E117" s="377">
        <v>200000</v>
      </c>
      <c r="F117" s="89">
        <f t="shared" si="59"/>
        <v>0</v>
      </c>
      <c r="G117" s="379"/>
      <c r="H117" s="379"/>
      <c r="I117" s="379"/>
      <c r="J117" s="379"/>
      <c r="K117" s="379"/>
      <c r="L117" s="89">
        <f t="shared" si="47"/>
        <v>3700000</v>
      </c>
      <c r="M117" s="89">
        <f t="shared" si="48"/>
        <v>3500000</v>
      </c>
      <c r="N117" s="89">
        <f t="shared" si="48"/>
        <v>200000</v>
      </c>
      <c r="O117" s="368"/>
      <c r="P117" s="368"/>
    </row>
    <row r="118" spans="1:17" s="362" customFormat="1">
      <c r="A118" s="383">
        <v>5</v>
      </c>
      <c r="B118" s="376" t="s">
        <v>74</v>
      </c>
      <c r="C118" s="377">
        <f t="shared" si="58"/>
        <v>41200</v>
      </c>
      <c r="D118" s="89">
        <v>41200</v>
      </c>
      <c r="E118" s="377">
        <v>0</v>
      </c>
      <c r="F118" s="89">
        <f t="shared" si="59"/>
        <v>0</v>
      </c>
      <c r="G118" s="379"/>
      <c r="H118" s="379"/>
      <c r="I118" s="379"/>
      <c r="J118" s="379"/>
      <c r="K118" s="379"/>
      <c r="L118" s="89">
        <f t="shared" si="47"/>
        <v>41200</v>
      </c>
      <c r="M118" s="89">
        <f t="shared" si="48"/>
        <v>41200</v>
      </c>
      <c r="N118" s="89">
        <f t="shared" si="48"/>
        <v>0</v>
      </c>
      <c r="O118" s="368"/>
      <c r="P118" s="368"/>
    </row>
    <row r="119" spans="1:17" s="362" customFormat="1">
      <c r="A119" s="383">
        <v>6</v>
      </c>
      <c r="B119" s="376" t="s">
        <v>80</v>
      </c>
      <c r="C119" s="377">
        <f t="shared" si="58"/>
        <v>3180000</v>
      </c>
      <c r="D119" s="377">
        <v>3180000</v>
      </c>
      <c r="E119" s="377">
        <v>0</v>
      </c>
      <c r="F119" s="89">
        <f t="shared" si="59"/>
        <v>3180000</v>
      </c>
      <c r="G119" s="89">
        <f>+D119</f>
        <v>3180000</v>
      </c>
      <c r="H119" s="379"/>
      <c r="I119" s="89">
        <f>SUM(J119:K119)</f>
        <v>0</v>
      </c>
      <c r="J119" s="379"/>
      <c r="K119" s="379"/>
      <c r="L119" s="89">
        <f t="shared" ref="L119" si="60">SUM(M119:N119)</f>
        <v>0</v>
      </c>
      <c r="M119" s="89">
        <f t="shared" si="48"/>
        <v>0</v>
      </c>
      <c r="N119" s="89">
        <f t="shared" si="48"/>
        <v>0</v>
      </c>
      <c r="O119" s="368"/>
      <c r="P119" s="368"/>
    </row>
    <row r="120" spans="1:17" s="362" customFormat="1">
      <c r="A120" s="383">
        <v>7</v>
      </c>
      <c r="B120" s="376" t="s">
        <v>69</v>
      </c>
      <c r="C120" s="377">
        <f t="shared" si="58"/>
        <v>12600</v>
      </c>
      <c r="D120" s="89">
        <v>11400</v>
      </c>
      <c r="E120" s="377">
        <v>1200</v>
      </c>
      <c r="F120" s="89">
        <f t="shared" si="59"/>
        <v>12600</v>
      </c>
      <c r="G120" s="89">
        <f>+D120</f>
        <v>11400</v>
      </c>
      <c r="H120" s="89">
        <f>+E120</f>
        <v>1200</v>
      </c>
      <c r="I120" s="379"/>
      <c r="J120" s="379"/>
      <c r="K120" s="379"/>
      <c r="L120" s="89">
        <f t="shared" si="47"/>
        <v>0</v>
      </c>
      <c r="M120" s="89">
        <f t="shared" si="48"/>
        <v>0</v>
      </c>
      <c r="N120" s="89">
        <f t="shared" si="48"/>
        <v>0</v>
      </c>
      <c r="O120" s="368"/>
      <c r="P120" s="368"/>
    </row>
    <row r="121" spans="1:17" s="362" customFormat="1" ht="63">
      <c r="A121" s="365" t="s">
        <v>102</v>
      </c>
      <c r="B121" s="369" t="s">
        <v>106</v>
      </c>
      <c r="C121" s="379">
        <f t="shared" ref="C121:N121" si="61">+C122+C124+C126</f>
        <v>160648589</v>
      </c>
      <c r="D121" s="379">
        <f t="shared" si="61"/>
        <v>156888589</v>
      </c>
      <c r="E121" s="379">
        <f t="shared" si="61"/>
        <v>3760000</v>
      </c>
      <c r="F121" s="379">
        <f t="shared" si="61"/>
        <v>14785000</v>
      </c>
      <c r="G121" s="379">
        <f t="shared" si="61"/>
        <v>13485000</v>
      </c>
      <c r="H121" s="379">
        <f t="shared" si="61"/>
        <v>1300000</v>
      </c>
      <c r="I121" s="379">
        <f t="shared" si="61"/>
        <v>0</v>
      </c>
      <c r="J121" s="379">
        <f t="shared" si="61"/>
        <v>0</v>
      </c>
      <c r="K121" s="379">
        <f t="shared" si="61"/>
        <v>0</v>
      </c>
      <c r="L121" s="379">
        <f t="shared" si="61"/>
        <v>145863589</v>
      </c>
      <c r="M121" s="379">
        <f t="shared" si="61"/>
        <v>143403589</v>
      </c>
      <c r="N121" s="379">
        <f t="shared" si="61"/>
        <v>2460000</v>
      </c>
      <c r="O121" s="368"/>
      <c r="P121" s="368"/>
    </row>
    <row r="122" spans="1:17" s="362" customFormat="1" ht="126">
      <c r="A122" s="371">
        <v>1</v>
      </c>
      <c r="B122" s="372" t="s">
        <v>107</v>
      </c>
      <c r="C122" s="374">
        <f>SUM(C123:C123)</f>
        <v>91008289</v>
      </c>
      <c r="D122" s="374">
        <f t="shared" ref="D122:N122" si="62">SUM(D123:D123)</f>
        <v>91008289</v>
      </c>
      <c r="E122" s="374">
        <f t="shared" si="62"/>
        <v>0</v>
      </c>
      <c r="F122" s="374">
        <f t="shared" si="62"/>
        <v>0</v>
      </c>
      <c r="G122" s="374">
        <f t="shared" si="62"/>
        <v>0</v>
      </c>
      <c r="H122" s="374">
        <f t="shared" si="62"/>
        <v>0</v>
      </c>
      <c r="I122" s="374">
        <f t="shared" si="62"/>
        <v>0</v>
      </c>
      <c r="J122" s="374">
        <f t="shared" si="62"/>
        <v>0</v>
      </c>
      <c r="K122" s="374">
        <f t="shared" si="62"/>
        <v>0</v>
      </c>
      <c r="L122" s="374">
        <f t="shared" si="62"/>
        <v>91008289</v>
      </c>
      <c r="M122" s="374">
        <f t="shared" si="62"/>
        <v>91008289</v>
      </c>
      <c r="N122" s="374">
        <f t="shared" si="62"/>
        <v>0</v>
      </c>
      <c r="O122" s="368"/>
      <c r="P122" s="368"/>
    </row>
    <row r="123" spans="1:17" s="362" customFormat="1">
      <c r="A123" s="383"/>
      <c r="B123" s="86" t="s">
        <v>175</v>
      </c>
      <c r="C123" s="377">
        <f>SUM(D123:E123)</f>
        <v>91008289</v>
      </c>
      <c r="D123" s="89">
        <v>91008289</v>
      </c>
      <c r="E123" s="377">
        <v>0</v>
      </c>
      <c r="F123" s="89">
        <f t="shared" ref="F123" si="63">SUM(G123:H123)</f>
        <v>0</v>
      </c>
      <c r="G123" s="379"/>
      <c r="H123" s="379"/>
      <c r="I123" s="379"/>
      <c r="J123" s="379"/>
      <c r="K123" s="379"/>
      <c r="L123" s="89">
        <f t="shared" si="47"/>
        <v>91008289</v>
      </c>
      <c r="M123" s="89">
        <f t="shared" si="48"/>
        <v>91008289</v>
      </c>
      <c r="N123" s="89">
        <f t="shared" si="48"/>
        <v>0</v>
      </c>
      <c r="O123" s="368"/>
      <c r="P123" s="368"/>
    </row>
    <row r="124" spans="1:17" s="362" customFormat="1" ht="63">
      <c r="A124" s="371">
        <v>2</v>
      </c>
      <c r="B124" s="372" t="s">
        <v>108</v>
      </c>
      <c r="C124" s="374">
        <f t="shared" ref="C124:K124" si="64">+C125</f>
        <v>11904000</v>
      </c>
      <c r="D124" s="374">
        <f t="shared" si="64"/>
        <v>11904000</v>
      </c>
      <c r="E124" s="374">
        <f t="shared" si="64"/>
        <v>0</v>
      </c>
      <c r="F124" s="374">
        <f t="shared" si="64"/>
        <v>0</v>
      </c>
      <c r="G124" s="374">
        <f t="shared" si="64"/>
        <v>0</v>
      </c>
      <c r="H124" s="374">
        <f t="shared" si="64"/>
        <v>0</v>
      </c>
      <c r="I124" s="374">
        <f t="shared" si="64"/>
        <v>0</v>
      </c>
      <c r="J124" s="374">
        <f t="shared" si="64"/>
        <v>0</v>
      </c>
      <c r="K124" s="374">
        <f t="shared" si="64"/>
        <v>0</v>
      </c>
      <c r="L124" s="89">
        <f t="shared" si="47"/>
        <v>11904000</v>
      </c>
      <c r="M124" s="89">
        <f t="shared" si="48"/>
        <v>11904000</v>
      </c>
      <c r="N124" s="89">
        <f t="shared" si="48"/>
        <v>0</v>
      </c>
      <c r="O124" s="368"/>
      <c r="P124" s="368"/>
    </row>
    <row r="125" spans="1:17" s="362" customFormat="1">
      <c r="A125" s="383" t="s">
        <v>55</v>
      </c>
      <c r="B125" s="86" t="s">
        <v>178</v>
      </c>
      <c r="C125" s="377">
        <f>SUM(D125:E125)</f>
        <v>11904000</v>
      </c>
      <c r="D125" s="89">
        <v>11904000</v>
      </c>
      <c r="E125" s="377">
        <v>0</v>
      </c>
      <c r="F125" s="379"/>
      <c r="G125" s="379"/>
      <c r="H125" s="379"/>
      <c r="I125" s="379"/>
      <c r="J125" s="379"/>
      <c r="K125" s="379"/>
      <c r="L125" s="89">
        <f t="shared" si="47"/>
        <v>11904000</v>
      </c>
      <c r="M125" s="89">
        <f t="shared" si="48"/>
        <v>11904000</v>
      </c>
      <c r="N125" s="89">
        <f t="shared" si="48"/>
        <v>0</v>
      </c>
      <c r="O125" s="368"/>
      <c r="P125" s="368"/>
    </row>
    <row r="126" spans="1:17" s="362" customFormat="1" ht="31.5">
      <c r="A126" s="371">
        <v>3</v>
      </c>
      <c r="B126" s="372" t="s">
        <v>59</v>
      </c>
      <c r="C126" s="374">
        <f>SUM(C127:C140)</f>
        <v>57736300</v>
      </c>
      <c r="D126" s="374">
        <f t="shared" ref="D126:O126" si="65">SUM(D127:D140)</f>
        <v>53976300</v>
      </c>
      <c r="E126" s="374">
        <f t="shared" si="65"/>
        <v>3760000</v>
      </c>
      <c r="F126" s="374">
        <f t="shared" si="65"/>
        <v>14785000</v>
      </c>
      <c r="G126" s="374">
        <f t="shared" si="65"/>
        <v>13485000</v>
      </c>
      <c r="H126" s="374">
        <f t="shared" si="65"/>
        <v>1300000</v>
      </c>
      <c r="I126" s="374">
        <f t="shared" si="65"/>
        <v>0</v>
      </c>
      <c r="J126" s="374">
        <f t="shared" si="65"/>
        <v>0</v>
      </c>
      <c r="K126" s="374">
        <f t="shared" si="65"/>
        <v>0</v>
      </c>
      <c r="L126" s="374">
        <f t="shared" si="65"/>
        <v>42951300</v>
      </c>
      <c r="M126" s="374">
        <f t="shared" si="65"/>
        <v>40491300</v>
      </c>
      <c r="N126" s="374">
        <f t="shared" si="65"/>
        <v>2460000</v>
      </c>
      <c r="O126" s="374">
        <f t="shared" si="65"/>
        <v>0</v>
      </c>
      <c r="P126" s="374">
        <f t="shared" ref="P126:Q126" si="66">SUM(P127:P140)</f>
        <v>0</v>
      </c>
      <c r="Q126" s="374">
        <f t="shared" si="66"/>
        <v>0</v>
      </c>
    </row>
    <row r="127" spans="1:17" s="362" customFormat="1">
      <c r="A127" s="383" t="s">
        <v>55</v>
      </c>
      <c r="B127" s="86" t="s">
        <v>57</v>
      </c>
      <c r="C127" s="377">
        <f>SUM(D127:E127)</f>
        <v>1422700</v>
      </c>
      <c r="D127" s="89">
        <v>1422700</v>
      </c>
      <c r="E127" s="377">
        <v>0</v>
      </c>
      <c r="F127" s="89">
        <f>SUM(G127:H127)</f>
        <v>0</v>
      </c>
      <c r="G127" s="379"/>
      <c r="H127" s="379"/>
      <c r="I127" s="379"/>
      <c r="J127" s="379"/>
      <c r="K127" s="379"/>
      <c r="L127" s="89">
        <f t="shared" si="47"/>
        <v>1422700</v>
      </c>
      <c r="M127" s="89">
        <f t="shared" si="48"/>
        <v>1422700</v>
      </c>
      <c r="N127" s="89">
        <f t="shared" si="48"/>
        <v>0</v>
      </c>
      <c r="O127" s="368"/>
      <c r="P127" s="368"/>
    </row>
    <row r="128" spans="1:17" s="362" customFormat="1">
      <c r="A128" s="383" t="s">
        <v>55</v>
      </c>
      <c r="B128" s="385" t="s">
        <v>174</v>
      </c>
      <c r="C128" s="377">
        <f t="shared" ref="C128:C140" si="67">SUM(D128:E128)</f>
        <v>24000</v>
      </c>
      <c r="D128" s="89">
        <v>24000</v>
      </c>
      <c r="E128" s="377">
        <v>0</v>
      </c>
      <c r="F128" s="89">
        <f t="shared" ref="F128:F140" si="68">SUM(G128:H128)</f>
        <v>0</v>
      </c>
      <c r="G128" s="379"/>
      <c r="H128" s="379"/>
      <c r="I128" s="379"/>
      <c r="J128" s="379"/>
      <c r="K128" s="379"/>
      <c r="L128" s="89">
        <f t="shared" si="47"/>
        <v>24000</v>
      </c>
      <c r="M128" s="89">
        <f t="shared" si="48"/>
        <v>24000</v>
      </c>
      <c r="N128" s="89">
        <f t="shared" si="48"/>
        <v>0</v>
      </c>
      <c r="O128" s="368"/>
      <c r="P128" s="368"/>
    </row>
    <row r="129" spans="1:16" s="362" customFormat="1">
      <c r="A129" s="383" t="s">
        <v>55</v>
      </c>
      <c r="B129" s="376" t="s">
        <v>63</v>
      </c>
      <c r="C129" s="377">
        <f t="shared" si="67"/>
        <v>5000000</v>
      </c>
      <c r="D129" s="377">
        <v>4700000</v>
      </c>
      <c r="E129" s="377">
        <v>300000</v>
      </c>
      <c r="F129" s="89">
        <f t="shared" si="68"/>
        <v>5000000</v>
      </c>
      <c r="G129" s="89">
        <f>+D129</f>
        <v>4700000</v>
      </c>
      <c r="H129" s="89">
        <f>+E129</f>
        <v>300000</v>
      </c>
      <c r="I129" s="379"/>
      <c r="J129" s="379"/>
      <c r="K129" s="379"/>
      <c r="L129" s="89">
        <f t="shared" ref="L129" si="69">SUM(M129:N129)</f>
        <v>0</v>
      </c>
      <c r="M129" s="89">
        <f t="shared" si="48"/>
        <v>0</v>
      </c>
      <c r="N129" s="89">
        <f t="shared" si="48"/>
        <v>0</v>
      </c>
      <c r="O129" s="368"/>
      <c r="P129" s="368"/>
    </row>
    <row r="130" spans="1:16" s="362" customFormat="1">
      <c r="A130" s="383" t="s">
        <v>55</v>
      </c>
      <c r="B130" s="376" t="s">
        <v>84</v>
      </c>
      <c r="C130" s="377">
        <f t="shared" si="67"/>
        <v>3600000</v>
      </c>
      <c r="D130" s="89">
        <v>3370000</v>
      </c>
      <c r="E130" s="377">
        <v>230000</v>
      </c>
      <c r="F130" s="89">
        <f t="shared" si="68"/>
        <v>0</v>
      </c>
      <c r="G130" s="379"/>
      <c r="H130" s="379"/>
      <c r="I130" s="379"/>
      <c r="J130" s="379"/>
      <c r="K130" s="379"/>
      <c r="L130" s="89">
        <f t="shared" si="47"/>
        <v>3600000</v>
      </c>
      <c r="M130" s="89">
        <f t="shared" si="48"/>
        <v>3370000</v>
      </c>
      <c r="N130" s="89">
        <f t="shared" si="48"/>
        <v>230000</v>
      </c>
      <c r="O130" s="368"/>
      <c r="P130" s="368"/>
    </row>
    <row r="131" spans="1:16" s="362" customFormat="1">
      <c r="A131" s="383" t="s">
        <v>55</v>
      </c>
      <c r="B131" s="376" t="s">
        <v>65</v>
      </c>
      <c r="C131" s="377">
        <f t="shared" si="67"/>
        <v>1311000</v>
      </c>
      <c r="D131" s="89">
        <v>1311000</v>
      </c>
      <c r="E131" s="377">
        <v>0</v>
      </c>
      <c r="F131" s="89">
        <f t="shared" si="68"/>
        <v>0</v>
      </c>
      <c r="G131" s="379"/>
      <c r="H131" s="379"/>
      <c r="I131" s="379"/>
      <c r="J131" s="379"/>
      <c r="K131" s="379"/>
      <c r="L131" s="89">
        <f t="shared" si="47"/>
        <v>1311000</v>
      </c>
      <c r="M131" s="89">
        <f t="shared" si="48"/>
        <v>1311000</v>
      </c>
      <c r="N131" s="89">
        <f t="shared" si="48"/>
        <v>0</v>
      </c>
      <c r="O131" s="368"/>
      <c r="P131" s="368"/>
    </row>
    <row r="132" spans="1:16" s="362" customFormat="1">
      <c r="A132" s="383" t="s">
        <v>55</v>
      </c>
      <c r="B132" s="386" t="s">
        <v>66</v>
      </c>
      <c r="C132" s="377">
        <f t="shared" si="67"/>
        <v>40600</v>
      </c>
      <c r="D132" s="89">
        <v>40600</v>
      </c>
      <c r="E132" s="377">
        <v>0</v>
      </c>
      <c r="F132" s="89">
        <f t="shared" si="68"/>
        <v>0</v>
      </c>
      <c r="G132" s="379"/>
      <c r="H132" s="379"/>
      <c r="I132" s="379"/>
      <c r="J132" s="379"/>
      <c r="K132" s="379"/>
      <c r="L132" s="89">
        <f t="shared" si="47"/>
        <v>40600</v>
      </c>
      <c r="M132" s="89">
        <f t="shared" si="48"/>
        <v>40600</v>
      </c>
      <c r="N132" s="89">
        <f t="shared" si="48"/>
        <v>0</v>
      </c>
      <c r="O132" s="368"/>
      <c r="P132" s="368"/>
    </row>
    <row r="133" spans="1:16" s="362" customFormat="1">
      <c r="A133" s="383" t="s">
        <v>55</v>
      </c>
      <c r="B133" s="376" t="s">
        <v>67</v>
      </c>
      <c r="C133" s="377">
        <f t="shared" si="67"/>
        <v>420000.00000000093</v>
      </c>
      <c r="D133" s="89">
        <v>420000.00000000093</v>
      </c>
      <c r="E133" s="377">
        <v>0</v>
      </c>
      <c r="F133" s="89">
        <f t="shared" si="68"/>
        <v>420000.00000000093</v>
      </c>
      <c r="G133" s="89">
        <f>+D133</f>
        <v>420000.00000000093</v>
      </c>
      <c r="H133" s="379"/>
      <c r="I133" s="379"/>
      <c r="J133" s="379"/>
      <c r="K133" s="379"/>
      <c r="L133" s="89">
        <f t="shared" si="47"/>
        <v>0</v>
      </c>
      <c r="M133" s="89">
        <f t="shared" si="48"/>
        <v>0</v>
      </c>
      <c r="N133" s="89">
        <f t="shared" si="48"/>
        <v>0</v>
      </c>
      <c r="O133" s="368"/>
      <c r="P133" s="368"/>
    </row>
    <row r="134" spans="1:16" s="362" customFormat="1">
      <c r="A134" s="383" t="s">
        <v>55</v>
      </c>
      <c r="B134" s="376" t="s">
        <v>79</v>
      </c>
      <c r="C134" s="377">
        <f t="shared" si="67"/>
        <v>6303000</v>
      </c>
      <c r="D134" s="89">
        <v>5703000</v>
      </c>
      <c r="E134" s="377">
        <v>600000</v>
      </c>
      <c r="F134" s="89">
        <f t="shared" si="68"/>
        <v>0</v>
      </c>
      <c r="G134" s="379"/>
      <c r="H134" s="379"/>
      <c r="I134" s="379"/>
      <c r="J134" s="379"/>
      <c r="K134" s="379"/>
      <c r="L134" s="89">
        <f t="shared" si="47"/>
        <v>6303000</v>
      </c>
      <c r="M134" s="89">
        <f t="shared" si="48"/>
        <v>5703000</v>
      </c>
      <c r="N134" s="89">
        <f t="shared" si="48"/>
        <v>600000</v>
      </c>
      <c r="O134" s="368"/>
      <c r="P134" s="368"/>
    </row>
    <row r="135" spans="1:16">
      <c r="A135" s="383" t="s">
        <v>55</v>
      </c>
      <c r="B135" s="376" t="s">
        <v>72</v>
      </c>
      <c r="C135" s="377">
        <f t="shared" si="67"/>
        <v>300000</v>
      </c>
      <c r="D135" s="89">
        <v>100000</v>
      </c>
      <c r="E135" s="377">
        <v>200000</v>
      </c>
      <c r="F135" s="89">
        <f t="shared" si="68"/>
        <v>300000</v>
      </c>
      <c r="G135" s="89">
        <f>+D135</f>
        <v>100000</v>
      </c>
      <c r="H135" s="89">
        <f>+E135</f>
        <v>200000</v>
      </c>
      <c r="I135" s="89"/>
      <c r="J135" s="89"/>
      <c r="K135" s="89"/>
      <c r="L135" s="89">
        <f t="shared" si="47"/>
        <v>0</v>
      </c>
      <c r="M135" s="89">
        <f t="shared" si="48"/>
        <v>0</v>
      </c>
      <c r="N135" s="89">
        <f t="shared" si="48"/>
        <v>0</v>
      </c>
      <c r="O135" s="85"/>
      <c r="P135" s="85"/>
    </row>
    <row r="136" spans="1:16" s="362" customFormat="1">
      <c r="A136" s="383" t="s">
        <v>55</v>
      </c>
      <c r="B136" s="376" t="s">
        <v>68</v>
      </c>
      <c r="C136" s="377">
        <f t="shared" si="67"/>
        <v>16600000</v>
      </c>
      <c r="D136" s="89">
        <v>15700000</v>
      </c>
      <c r="E136" s="377">
        <v>900000</v>
      </c>
      <c r="F136" s="89">
        <f t="shared" si="68"/>
        <v>0</v>
      </c>
      <c r="G136" s="379"/>
      <c r="H136" s="379"/>
      <c r="I136" s="379"/>
      <c r="J136" s="379"/>
      <c r="K136" s="379"/>
      <c r="L136" s="89">
        <f t="shared" si="47"/>
        <v>16600000</v>
      </c>
      <c r="M136" s="89">
        <f t="shared" si="48"/>
        <v>15700000</v>
      </c>
      <c r="N136" s="89">
        <f t="shared" si="48"/>
        <v>900000</v>
      </c>
      <c r="O136" s="368"/>
      <c r="P136" s="368"/>
    </row>
    <row r="137" spans="1:16" s="362" customFormat="1">
      <c r="A137" s="383" t="s">
        <v>55</v>
      </c>
      <c r="B137" s="376" t="s">
        <v>69</v>
      </c>
      <c r="C137" s="377">
        <f t="shared" si="67"/>
        <v>5100000</v>
      </c>
      <c r="D137" s="89">
        <v>4800000</v>
      </c>
      <c r="E137" s="377">
        <v>300000</v>
      </c>
      <c r="F137" s="89">
        <f t="shared" si="68"/>
        <v>5100000</v>
      </c>
      <c r="G137" s="89">
        <f>+D137</f>
        <v>4800000</v>
      </c>
      <c r="H137" s="89">
        <f>+E137</f>
        <v>300000</v>
      </c>
      <c r="I137" s="379"/>
      <c r="J137" s="379"/>
      <c r="K137" s="379"/>
      <c r="L137" s="89">
        <f t="shared" si="47"/>
        <v>0</v>
      </c>
      <c r="M137" s="89">
        <f t="shared" si="48"/>
        <v>0</v>
      </c>
      <c r="N137" s="89">
        <f t="shared" si="48"/>
        <v>0</v>
      </c>
      <c r="O137" s="368"/>
      <c r="P137" s="368"/>
    </row>
    <row r="138" spans="1:16" s="362" customFormat="1">
      <c r="A138" s="383" t="s">
        <v>55</v>
      </c>
      <c r="B138" s="376" t="s">
        <v>74</v>
      </c>
      <c r="C138" s="377">
        <f t="shared" si="67"/>
        <v>50000</v>
      </c>
      <c r="D138" s="377">
        <v>50000</v>
      </c>
      <c r="E138" s="377">
        <v>0</v>
      </c>
      <c r="F138" s="89">
        <f t="shared" si="68"/>
        <v>0</v>
      </c>
      <c r="G138" s="379"/>
      <c r="H138" s="379"/>
      <c r="I138" s="379"/>
      <c r="J138" s="379"/>
      <c r="K138" s="379"/>
      <c r="L138" s="89">
        <f t="shared" ref="L138" si="70">SUM(M138:N138)</f>
        <v>50000</v>
      </c>
      <c r="M138" s="89">
        <f t="shared" si="48"/>
        <v>50000</v>
      </c>
      <c r="N138" s="89">
        <f t="shared" si="48"/>
        <v>0</v>
      </c>
      <c r="O138" s="368"/>
      <c r="P138" s="368"/>
    </row>
    <row r="139" spans="1:16" s="362" customFormat="1">
      <c r="A139" s="383" t="s">
        <v>55</v>
      </c>
      <c r="B139" s="376" t="s">
        <v>189</v>
      </c>
      <c r="C139" s="377">
        <f t="shared" si="67"/>
        <v>3600000</v>
      </c>
      <c r="D139" s="89">
        <v>3370000</v>
      </c>
      <c r="E139" s="377">
        <v>230000</v>
      </c>
      <c r="F139" s="89">
        <f t="shared" si="68"/>
        <v>0</v>
      </c>
      <c r="G139" s="379"/>
      <c r="H139" s="379"/>
      <c r="I139" s="379"/>
      <c r="J139" s="379"/>
      <c r="K139" s="379"/>
      <c r="L139" s="89">
        <f t="shared" si="47"/>
        <v>3600000</v>
      </c>
      <c r="M139" s="89">
        <f t="shared" si="48"/>
        <v>3370000</v>
      </c>
      <c r="N139" s="89">
        <f t="shared" si="48"/>
        <v>230000</v>
      </c>
      <c r="O139" s="368"/>
      <c r="P139" s="368"/>
    </row>
    <row r="140" spans="1:16" s="362" customFormat="1">
      <c r="A140" s="383" t="s">
        <v>55</v>
      </c>
      <c r="B140" s="387" t="s">
        <v>82</v>
      </c>
      <c r="C140" s="377">
        <f t="shared" si="67"/>
        <v>13965000</v>
      </c>
      <c r="D140" s="377">
        <v>12965000</v>
      </c>
      <c r="E140" s="377">
        <v>1000000</v>
      </c>
      <c r="F140" s="89">
        <f t="shared" si="68"/>
        <v>3965000</v>
      </c>
      <c r="G140" s="89">
        <v>3465000</v>
      </c>
      <c r="H140" s="89">
        <v>500000</v>
      </c>
      <c r="I140" s="379"/>
      <c r="J140" s="379"/>
      <c r="K140" s="379"/>
      <c r="L140" s="89">
        <f t="shared" ref="L140" si="71">SUM(M140:N140)</f>
        <v>10000000</v>
      </c>
      <c r="M140" s="89">
        <f t="shared" ref="M140" si="72">+D140-G140+J140</f>
        <v>9500000</v>
      </c>
      <c r="N140" s="89">
        <f t="shared" ref="N140" si="73">+E140-H140+K140</f>
        <v>500000</v>
      </c>
      <c r="O140" s="368"/>
      <c r="P140" s="368"/>
    </row>
    <row r="141" spans="1:16" s="362" customFormat="1">
      <c r="A141" s="365" t="s">
        <v>60</v>
      </c>
      <c r="B141" s="366" t="s">
        <v>52</v>
      </c>
      <c r="C141" s="379"/>
      <c r="D141" s="379"/>
      <c r="E141" s="379"/>
      <c r="F141" s="379"/>
      <c r="G141" s="379"/>
      <c r="H141" s="379"/>
      <c r="I141" s="400">
        <f>+I142</f>
        <v>2332000000</v>
      </c>
      <c r="J141" s="400">
        <f t="shared" ref="J141:N141" si="74">+J142</f>
        <v>2120000000</v>
      </c>
      <c r="K141" s="400">
        <f t="shared" si="74"/>
        <v>212000000</v>
      </c>
      <c r="L141" s="400">
        <f t="shared" si="74"/>
        <v>2332000000</v>
      </c>
      <c r="M141" s="400">
        <f t="shared" si="74"/>
        <v>2120000000</v>
      </c>
      <c r="N141" s="400">
        <f t="shared" si="74"/>
        <v>212000000</v>
      </c>
      <c r="O141" s="368"/>
      <c r="P141" s="368"/>
    </row>
    <row r="142" spans="1:16" s="362" customFormat="1" ht="31.5">
      <c r="A142" s="365">
        <v>1</v>
      </c>
      <c r="B142" s="369" t="s">
        <v>53</v>
      </c>
      <c r="C142" s="379">
        <f>+C145</f>
        <v>0</v>
      </c>
      <c r="D142" s="379">
        <f>+D145</f>
        <v>0</v>
      </c>
      <c r="E142" s="379">
        <f t="shared" ref="E142:J142" si="75">+E145+E143</f>
        <v>0</v>
      </c>
      <c r="F142" s="379">
        <f t="shared" si="75"/>
        <v>0</v>
      </c>
      <c r="G142" s="379">
        <f t="shared" si="75"/>
        <v>0</v>
      </c>
      <c r="H142" s="379">
        <f t="shared" si="75"/>
        <v>0</v>
      </c>
      <c r="I142" s="400">
        <f t="shared" si="75"/>
        <v>2332000000</v>
      </c>
      <c r="J142" s="400">
        <f t="shared" si="75"/>
        <v>2120000000</v>
      </c>
      <c r="K142" s="400">
        <f>+K145+K143</f>
        <v>212000000</v>
      </c>
      <c r="L142" s="400">
        <f t="shared" ref="L142:N142" si="76">+L145+L143</f>
        <v>2332000000</v>
      </c>
      <c r="M142" s="400">
        <f t="shared" si="76"/>
        <v>2120000000</v>
      </c>
      <c r="N142" s="400">
        <f t="shared" si="76"/>
        <v>212000000</v>
      </c>
      <c r="O142" s="368"/>
      <c r="P142" s="368"/>
    </row>
    <row r="143" spans="1:16" s="389" customFormat="1">
      <c r="A143" s="371" t="s">
        <v>54</v>
      </c>
      <c r="B143" s="372" t="s">
        <v>192</v>
      </c>
      <c r="C143" s="374"/>
      <c r="D143" s="374"/>
      <c r="E143" s="374"/>
      <c r="F143" s="374"/>
      <c r="G143" s="374"/>
      <c r="H143" s="374"/>
      <c r="I143" s="401">
        <f>+I144</f>
        <v>1144000000</v>
      </c>
      <c r="J143" s="401">
        <f t="shared" ref="J143:N143" si="77">+J144</f>
        <v>1040000000</v>
      </c>
      <c r="K143" s="401">
        <f t="shared" si="77"/>
        <v>104000000</v>
      </c>
      <c r="L143" s="401">
        <f t="shared" si="77"/>
        <v>1144000000</v>
      </c>
      <c r="M143" s="401">
        <f t="shared" si="77"/>
        <v>1040000000</v>
      </c>
      <c r="N143" s="401">
        <f t="shared" si="77"/>
        <v>104000000</v>
      </c>
      <c r="O143" s="388"/>
      <c r="P143" s="388"/>
    </row>
    <row r="144" spans="1:16" ht="31.5">
      <c r="A144" s="371" t="s">
        <v>55</v>
      </c>
      <c r="B144" s="376" t="s">
        <v>242</v>
      </c>
      <c r="C144" s="89"/>
      <c r="D144" s="89"/>
      <c r="E144" s="89"/>
      <c r="F144" s="89"/>
      <c r="G144" s="89"/>
      <c r="H144" s="89"/>
      <c r="I144" s="402">
        <f>SUM(J144:K144)</f>
        <v>1144000000</v>
      </c>
      <c r="J144" s="402">
        <f>26*40000000</f>
        <v>1040000000</v>
      </c>
      <c r="K144" s="402">
        <v>104000000</v>
      </c>
      <c r="L144" s="402">
        <f>SUM(M144:N144)</f>
        <v>1144000000</v>
      </c>
      <c r="M144" s="402">
        <f>+D144-G144+J144</f>
        <v>1040000000</v>
      </c>
      <c r="N144" s="402">
        <f t="shared" ref="N144" si="78">+E144-H144+K144</f>
        <v>104000000</v>
      </c>
      <c r="O144" s="85"/>
      <c r="P144" s="85"/>
    </row>
    <row r="145" spans="1:16" s="389" customFormat="1" ht="20.25" customHeight="1">
      <c r="A145" s="371" t="s">
        <v>172</v>
      </c>
      <c r="B145" s="372" t="s">
        <v>191</v>
      </c>
      <c r="C145" s="374"/>
      <c r="D145" s="374"/>
      <c r="E145" s="374"/>
      <c r="F145" s="374"/>
      <c r="G145" s="374"/>
      <c r="H145" s="374"/>
      <c r="I145" s="401">
        <f>I146+I147+I148</f>
        <v>1188000000</v>
      </c>
      <c r="J145" s="401">
        <f t="shared" ref="J145:N145" si="79">J146+J147+J148</f>
        <v>1080000000</v>
      </c>
      <c r="K145" s="401">
        <f t="shared" si="79"/>
        <v>108000000</v>
      </c>
      <c r="L145" s="401">
        <f t="shared" si="79"/>
        <v>1188000000</v>
      </c>
      <c r="M145" s="401">
        <f t="shared" si="79"/>
        <v>1080000000</v>
      </c>
      <c r="N145" s="401">
        <f t="shared" si="79"/>
        <v>108000000</v>
      </c>
      <c r="O145" s="388"/>
      <c r="P145" s="390"/>
    </row>
    <row r="146" spans="1:16" s="362" customFormat="1" ht="20.25" customHeight="1">
      <c r="A146" s="365" t="s">
        <v>55</v>
      </c>
      <c r="B146" s="391" t="s">
        <v>243</v>
      </c>
      <c r="C146" s="379"/>
      <c r="D146" s="379"/>
      <c r="E146" s="379"/>
      <c r="F146" s="379"/>
      <c r="G146" s="379"/>
      <c r="H146" s="379"/>
      <c r="I146" s="89">
        <f>SUM(J146:K146)</f>
        <v>396000000</v>
      </c>
      <c r="J146" s="89">
        <f>9*40000000</f>
        <v>360000000</v>
      </c>
      <c r="K146" s="89">
        <f>9*4000000</f>
        <v>36000000</v>
      </c>
      <c r="L146" s="89">
        <f>SUM(M146:N146)</f>
        <v>396000000</v>
      </c>
      <c r="M146" s="89">
        <f>+D146-G146+J146</f>
        <v>360000000</v>
      </c>
      <c r="N146" s="89">
        <f t="shared" ref="N146:N149" si="80">+E146-H146+K146</f>
        <v>36000000</v>
      </c>
      <c r="O146" s="368"/>
      <c r="P146" s="392"/>
    </row>
    <row r="147" spans="1:16" s="362" customFormat="1" ht="20.25" customHeight="1">
      <c r="A147" s="365" t="s">
        <v>55</v>
      </c>
      <c r="B147" s="391" t="s">
        <v>244</v>
      </c>
      <c r="C147" s="379"/>
      <c r="D147" s="379"/>
      <c r="E147" s="379"/>
      <c r="F147" s="379"/>
      <c r="G147" s="379"/>
      <c r="H147" s="379"/>
      <c r="I147" s="89">
        <f t="shared" ref="I147:I148" si="81">SUM(J147:K147)</f>
        <v>616000000</v>
      </c>
      <c r="J147" s="89">
        <f>14*40000000</f>
        <v>560000000</v>
      </c>
      <c r="K147" s="89">
        <f>14*4000000</f>
        <v>56000000</v>
      </c>
      <c r="L147" s="89">
        <f t="shared" ref="L147:L149" si="82">SUM(M147:N147)</f>
        <v>616000000</v>
      </c>
      <c r="M147" s="89">
        <f t="shared" ref="M147:M149" si="83">+D147-G147+J147</f>
        <v>560000000</v>
      </c>
      <c r="N147" s="89">
        <f t="shared" si="80"/>
        <v>56000000</v>
      </c>
      <c r="O147" s="368"/>
      <c r="P147" s="392"/>
    </row>
    <row r="148" spans="1:16" s="362" customFormat="1" ht="20.25" customHeight="1">
      <c r="A148" s="365" t="s">
        <v>55</v>
      </c>
      <c r="B148" s="391" t="s">
        <v>245</v>
      </c>
      <c r="C148" s="379"/>
      <c r="D148" s="379"/>
      <c r="E148" s="379"/>
      <c r="F148" s="379"/>
      <c r="G148" s="379"/>
      <c r="H148" s="379"/>
      <c r="I148" s="89">
        <f t="shared" si="81"/>
        <v>176000000</v>
      </c>
      <c r="J148" s="89">
        <f>4*40000000</f>
        <v>160000000</v>
      </c>
      <c r="K148" s="89">
        <f>4*4000000</f>
        <v>16000000</v>
      </c>
      <c r="L148" s="89">
        <f t="shared" si="82"/>
        <v>176000000</v>
      </c>
      <c r="M148" s="89">
        <f t="shared" si="83"/>
        <v>160000000</v>
      </c>
      <c r="N148" s="89">
        <f t="shared" si="80"/>
        <v>16000000</v>
      </c>
      <c r="O148" s="368"/>
      <c r="P148" s="392"/>
    </row>
    <row r="149" spans="1:16" s="362" customFormat="1" ht="36" customHeight="1">
      <c r="A149" s="365" t="s">
        <v>169</v>
      </c>
      <c r="B149" s="369" t="s">
        <v>250</v>
      </c>
      <c r="C149" s="379"/>
      <c r="D149" s="379"/>
      <c r="E149" s="379"/>
      <c r="F149" s="379"/>
      <c r="G149" s="379"/>
      <c r="H149" s="379"/>
      <c r="I149" s="379">
        <f>SUM(J149:K149)</f>
        <v>2097685200</v>
      </c>
      <c r="J149" s="379">
        <v>2080000000</v>
      </c>
      <c r="K149" s="379">
        <v>17685200</v>
      </c>
      <c r="L149" s="379">
        <f t="shared" si="82"/>
        <v>2097685200</v>
      </c>
      <c r="M149" s="379">
        <f t="shared" si="83"/>
        <v>2080000000</v>
      </c>
      <c r="N149" s="379">
        <f t="shared" si="80"/>
        <v>17685200</v>
      </c>
      <c r="O149" s="368"/>
      <c r="P149" s="392"/>
    </row>
    <row r="150" spans="1:16" ht="31.5">
      <c r="A150" s="368" t="s">
        <v>195</v>
      </c>
      <c r="B150" s="369" t="s">
        <v>249</v>
      </c>
      <c r="C150" s="393">
        <f>+C151+C154</f>
        <v>1496000000</v>
      </c>
      <c r="D150" s="393">
        <f t="shared" ref="D150:N150" si="84">+D151+D154</f>
        <v>1360000000</v>
      </c>
      <c r="E150" s="393">
        <f t="shared" si="84"/>
        <v>136000000</v>
      </c>
      <c r="F150" s="393">
        <f t="shared" si="84"/>
        <v>1496000000</v>
      </c>
      <c r="G150" s="393">
        <f t="shared" si="84"/>
        <v>1360000000</v>
      </c>
      <c r="H150" s="393">
        <f t="shared" si="84"/>
        <v>136000000</v>
      </c>
      <c r="I150" s="393">
        <f t="shared" si="84"/>
        <v>1496000000</v>
      </c>
      <c r="J150" s="393">
        <f t="shared" si="84"/>
        <v>1360000000</v>
      </c>
      <c r="K150" s="393">
        <f t="shared" si="84"/>
        <v>136000000</v>
      </c>
      <c r="L150" s="393">
        <f t="shared" si="84"/>
        <v>1496000000</v>
      </c>
      <c r="M150" s="393">
        <f t="shared" si="84"/>
        <v>1360000000</v>
      </c>
      <c r="N150" s="393">
        <f t="shared" si="84"/>
        <v>136000000</v>
      </c>
      <c r="O150" s="85"/>
      <c r="P150" s="85"/>
    </row>
    <row r="151" spans="1:16" s="362" customFormat="1" ht="24" customHeight="1">
      <c r="A151" s="368" t="s">
        <v>6</v>
      </c>
      <c r="B151" s="368" t="s">
        <v>196</v>
      </c>
      <c r="C151" s="393">
        <f>+C152</f>
        <v>1496000000</v>
      </c>
      <c r="D151" s="393">
        <f t="shared" ref="D151:N151" si="85">+D152</f>
        <v>1360000000</v>
      </c>
      <c r="E151" s="393">
        <f t="shared" si="85"/>
        <v>136000000</v>
      </c>
      <c r="F151" s="393">
        <f t="shared" si="85"/>
        <v>1496000000</v>
      </c>
      <c r="G151" s="393">
        <f t="shared" si="85"/>
        <v>1360000000</v>
      </c>
      <c r="H151" s="393">
        <f t="shared" si="85"/>
        <v>136000000</v>
      </c>
      <c r="I151" s="393">
        <f t="shared" si="85"/>
        <v>0</v>
      </c>
      <c r="J151" s="393">
        <f t="shared" si="85"/>
        <v>0</v>
      </c>
      <c r="K151" s="393">
        <f t="shared" si="85"/>
        <v>0</v>
      </c>
      <c r="L151" s="393">
        <f t="shared" si="85"/>
        <v>0</v>
      </c>
      <c r="M151" s="393">
        <f t="shared" si="85"/>
        <v>0</v>
      </c>
      <c r="N151" s="393">
        <f t="shared" si="85"/>
        <v>0</v>
      </c>
      <c r="O151" s="368"/>
      <c r="P151" s="368"/>
    </row>
    <row r="152" spans="1:16" s="362" customFormat="1" ht="31.5">
      <c r="A152" s="368">
        <v>1</v>
      </c>
      <c r="B152" s="369" t="s">
        <v>53</v>
      </c>
      <c r="C152" s="393">
        <f>SUM(D152:E152)</f>
        <v>1496000000</v>
      </c>
      <c r="D152" s="393">
        <f>34*40000000</f>
        <v>1360000000</v>
      </c>
      <c r="E152" s="393">
        <f>34*4000000</f>
        <v>136000000</v>
      </c>
      <c r="F152" s="393">
        <f>SUM(G152:H152)</f>
        <v>1496000000</v>
      </c>
      <c r="G152" s="393">
        <f>+D152</f>
        <v>1360000000</v>
      </c>
      <c r="H152" s="393">
        <f>+E152</f>
        <v>136000000</v>
      </c>
      <c r="I152" s="368"/>
      <c r="J152" s="368"/>
      <c r="K152" s="368"/>
      <c r="L152" s="393">
        <f>SUM(M152:N152)</f>
        <v>0</v>
      </c>
      <c r="M152" s="393">
        <f>+D152-G152</f>
        <v>0</v>
      </c>
      <c r="N152" s="393">
        <f>+E152-H152</f>
        <v>0</v>
      </c>
      <c r="O152" s="368"/>
      <c r="P152" s="368"/>
    </row>
    <row r="153" spans="1:16" ht="21.75" customHeight="1">
      <c r="A153" s="85" t="s">
        <v>55</v>
      </c>
      <c r="B153" s="394" t="s">
        <v>197</v>
      </c>
      <c r="C153" s="214">
        <f>SUM(D153:E153)</f>
        <v>1496000000</v>
      </c>
      <c r="D153" s="214">
        <f>34*40000000</f>
        <v>1360000000</v>
      </c>
      <c r="E153" s="214">
        <f>34*4000000</f>
        <v>136000000</v>
      </c>
      <c r="F153" s="214">
        <f>SUM(G153:H153)</f>
        <v>1496000000</v>
      </c>
      <c r="G153" s="214">
        <f>+D153</f>
        <v>1360000000</v>
      </c>
      <c r="H153" s="214">
        <f>+E153</f>
        <v>136000000</v>
      </c>
      <c r="I153" s="85"/>
      <c r="J153" s="85"/>
      <c r="K153" s="85"/>
      <c r="L153" s="214">
        <f>SUM(M153:N153)</f>
        <v>0</v>
      </c>
      <c r="M153" s="214">
        <f>+D153-G153</f>
        <v>0</v>
      </c>
      <c r="N153" s="214">
        <f>+E153-H153</f>
        <v>0</v>
      </c>
      <c r="O153" s="85"/>
      <c r="P153" s="85"/>
    </row>
    <row r="154" spans="1:16" ht="23.25" customHeight="1">
      <c r="A154" s="365" t="s">
        <v>60</v>
      </c>
      <c r="B154" s="366" t="s">
        <v>52</v>
      </c>
      <c r="C154" s="393">
        <f>+C155</f>
        <v>0</v>
      </c>
      <c r="D154" s="393">
        <f t="shared" ref="D154:N155" si="86">+D155</f>
        <v>0</v>
      </c>
      <c r="E154" s="393">
        <f t="shared" si="86"/>
        <v>0</v>
      </c>
      <c r="F154" s="393">
        <f t="shared" si="86"/>
        <v>0</v>
      </c>
      <c r="G154" s="393">
        <f t="shared" si="86"/>
        <v>0</v>
      </c>
      <c r="H154" s="393">
        <f t="shared" si="86"/>
        <v>0</v>
      </c>
      <c r="I154" s="393">
        <f>+I155</f>
        <v>1496000000</v>
      </c>
      <c r="J154" s="393">
        <f t="shared" si="86"/>
        <v>1360000000</v>
      </c>
      <c r="K154" s="393">
        <f t="shared" si="86"/>
        <v>136000000</v>
      </c>
      <c r="L154" s="393">
        <f t="shared" si="86"/>
        <v>1496000000</v>
      </c>
      <c r="M154" s="393">
        <f t="shared" si="86"/>
        <v>1360000000</v>
      </c>
      <c r="N154" s="393">
        <f t="shared" si="86"/>
        <v>136000000</v>
      </c>
      <c r="O154" s="85"/>
      <c r="P154" s="85"/>
    </row>
    <row r="155" spans="1:16" ht="31.5">
      <c r="A155" s="365">
        <v>1</v>
      </c>
      <c r="B155" s="369" t="s">
        <v>53</v>
      </c>
      <c r="C155" s="214">
        <f>+C156</f>
        <v>0</v>
      </c>
      <c r="D155" s="214">
        <f t="shared" si="86"/>
        <v>0</v>
      </c>
      <c r="E155" s="214">
        <f t="shared" si="86"/>
        <v>0</v>
      </c>
      <c r="F155" s="214">
        <f t="shared" si="86"/>
        <v>0</v>
      </c>
      <c r="G155" s="214">
        <f t="shared" si="86"/>
        <v>0</v>
      </c>
      <c r="H155" s="214">
        <f t="shared" si="86"/>
        <v>0</v>
      </c>
      <c r="I155" s="393">
        <f t="shared" si="86"/>
        <v>1496000000</v>
      </c>
      <c r="J155" s="393">
        <f t="shared" si="86"/>
        <v>1360000000</v>
      </c>
      <c r="K155" s="393">
        <f t="shared" si="86"/>
        <v>136000000</v>
      </c>
      <c r="L155" s="393">
        <f t="shared" si="86"/>
        <v>1496000000</v>
      </c>
      <c r="M155" s="393">
        <f t="shared" si="86"/>
        <v>1360000000</v>
      </c>
      <c r="N155" s="393">
        <f t="shared" si="86"/>
        <v>136000000</v>
      </c>
      <c r="O155" s="85"/>
      <c r="P155" s="85"/>
    </row>
    <row r="156" spans="1:16" ht="26.25" customHeight="1">
      <c r="A156" s="85" t="s">
        <v>55</v>
      </c>
      <c r="B156" s="372" t="s">
        <v>191</v>
      </c>
      <c r="C156" s="214">
        <f>SUM(D156:E156)</f>
        <v>0</v>
      </c>
      <c r="D156" s="214"/>
      <c r="E156" s="214"/>
      <c r="F156" s="214">
        <f>SUM(G156:H156)</f>
        <v>0</v>
      </c>
      <c r="G156" s="214"/>
      <c r="H156" s="214"/>
      <c r="I156" s="395">
        <f>SUM(I157:I159)</f>
        <v>1496000000</v>
      </c>
      <c r="J156" s="395">
        <f t="shared" ref="J156:N156" si="87">SUM(J157:J159)</f>
        <v>1360000000</v>
      </c>
      <c r="K156" s="395">
        <f t="shared" si="87"/>
        <v>136000000</v>
      </c>
      <c r="L156" s="395">
        <f t="shared" si="87"/>
        <v>1496000000</v>
      </c>
      <c r="M156" s="395">
        <f t="shared" si="87"/>
        <v>1360000000</v>
      </c>
      <c r="N156" s="395">
        <f t="shared" si="87"/>
        <v>136000000</v>
      </c>
      <c r="O156" s="85"/>
      <c r="P156" s="85"/>
    </row>
    <row r="157" spans="1:16" ht="26.25" customHeight="1">
      <c r="A157" s="85" t="s">
        <v>180</v>
      </c>
      <c r="B157" s="376" t="s">
        <v>248</v>
      </c>
      <c r="C157" s="85"/>
      <c r="D157" s="85"/>
      <c r="E157" s="85"/>
      <c r="F157" s="85"/>
      <c r="G157" s="85"/>
      <c r="H157" s="85"/>
      <c r="I157" s="214">
        <f>SUM(J157:K157)</f>
        <v>1144000000</v>
      </c>
      <c r="J157" s="214">
        <f>26*40000000</f>
        <v>1040000000</v>
      </c>
      <c r="K157" s="214">
        <f>26*4000000</f>
        <v>104000000</v>
      </c>
      <c r="L157" s="214">
        <f>SUM(M157:N157)</f>
        <v>1144000000</v>
      </c>
      <c r="M157" s="214">
        <f t="shared" ref="M157:N159" si="88">+D157-G157+J157</f>
        <v>1040000000</v>
      </c>
      <c r="N157" s="22">
        <f t="shared" si="88"/>
        <v>104000000</v>
      </c>
      <c r="O157" s="85"/>
      <c r="P157" s="85"/>
    </row>
    <row r="158" spans="1:16" ht="26.25" customHeight="1">
      <c r="A158" s="85" t="s">
        <v>180</v>
      </c>
      <c r="B158" s="376" t="s">
        <v>247</v>
      </c>
      <c r="C158" s="85"/>
      <c r="D158" s="85"/>
      <c r="E158" s="85"/>
      <c r="F158" s="85"/>
      <c r="G158" s="85"/>
      <c r="H158" s="85"/>
      <c r="I158" s="214">
        <f>SUM(J158:K158)</f>
        <v>88000000</v>
      </c>
      <c r="J158" s="214">
        <f>2*40000000</f>
        <v>80000000</v>
      </c>
      <c r="K158" s="214">
        <f>2*4000000</f>
        <v>8000000</v>
      </c>
      <c r="L158" s="214">
        <f>SUM(M158:N158)</f>
        <v>88000000</v>
      </c>
      <c r="M158" s="214">
        <f t="shared" si="88"/>
        <v>80000000</v>
      </c>
      <c r="N158" s="22">
        <f t="shared" si="88"/>
        <v>8000000</v>
      </c>
      <c r="O158" s="85"/>
      <c r="P158" s="85"/>
    </row>
    <row r="159" spans="1:16" ht="26.25" customHeight="1">
      <c r="A159" s="88" t="s">
        <v>180</v>
      </c>
      <c r="B159" s="396" t="s">
        <v>246</v>
      </c>
      <c r="C159" s="397"/>
      <c r="D159" s="397"/>
      <c r="E159" s="397"/>
      <c r="F159" s="404"/>
      <c r="G159" s="398"/>
      <c r="H159" s="398"/>
      <c r="I159" s="399">
        <f>SUM(J159:K159)</f>
        <v>264000000</v>
      </c>
      <c r="J159" s="399">
        <f>6*40000000</f>
        <v>240000000</v>
      </c>
      <c r="K159" s="399">
        <f>6*4000000</f>
        <v>24000000</v>
      </c>
      <c r="L159" s="399">
        <f>SUM(M159:N159)</f>
        <v>264000000</v>
      </c>
      <c r="M159" s="399">
        <f t="shared" si="88"/>
        <v>240000000</v>
      </c>
      <c r="N159" s="36">
        <f t="shared" si="88"/>
        <v>24000000</v>
      </c>
      <c r="O159" s="397"/>
      <c r="P159" s="88"/>
    </row>
  </sheetData>
  <mergeCells count="17">
    <mergeCell ref="D7:E7"/>
    <mergeCell ref="F7:H7"/>
    <mergeCell ref="I7:K7"/>
    <mergeCell ref="L7:L8"/>
    <mergeCell ref="M7:N7"/>
    <mergeCell ref="N1:P1"/>
    <mergeCell ref="A2:P2"/>
    <mergeCell ref="A3:P3"/>
    <mergeCell ref="N5:P5"/>
    <mergeCell ref="A6:A8"/>
    <mergeCell ref="B6:B8"/>
    <mergeCell ref="C6:E6"/>
    <mergeCell ref="F6:K6"/>
    <mergeCell ref="L6:N6"/>
    <mergeCell ref="O6:O8"/>
    <mergeCell ref="P6:P8"/>
    <mergeCell ref="C7:C8"/>
  </mergeCells>
  <pageMargins left="0.24" right="0.22" top="0.28999999999999998" bottom="0.2" header="0.2" footer="0.2"/>
  <pageSetup paperSize="8" scale="85" orientation="landscape" verticalDpi="0" r:id="rId1"/>
</worksheet>
</file>

<file path=xl/worksheets/sheet6.xml><?xml version="1.0" encoding="utf-8"?>
<worksheet xmlns="http://schemas.openxmlformats.org/spreadsheetml/2006/main" xmlns:r="http://schemas.openxmlformats.org/officeDocument/2006/relationships">
  <sheetPr>
    <tabColor rgb="FFFFFF00"/>
  </sheetPr>
  <dimension ref="A1:P90"/>
  <sheetViews>
    <sheetView view="pageBreakPreview" zoomScale="80" zoomScaleSheetLayoutView="80" workbookViewId="0">
      <pane xSplit="2" ySplit="8" topLeftCell="F9" activePane="bottomRight" state="frozen"/>
      <selection pane="topRight" activeCell="C1" sqref="C1"/>
      <selection pane="bottomLeft" activeCell="A9" sqref="A9"/>
      <selection pane="bottomRight" activeCell="P6" sqref="P6:P8"/>
    </sheetView>
  </sheetViews>
  <sheetFormatPr defaultColWidth="9" defaultRowHeight="15.75"/>
  <cols>
    <col min="1" max="1" width="6.625" style="150" customWidth="1"/>
    <col min="2" max="2" width="57.75" style="150" customWidth="1"/>
    <col min="3" max="4" width="15.375" style="150" customWidth="1"/>
    <col min="5" max="5" width="13.5" style="150" customWidth="1"/>
    <col min="6" max="6" width="11.125" style="150" customWidth="1"/>
    <col min="7" max="7" width="11.625" style="150" customWidth="1"/>
    <col min="8" max="8" width="11" style="150" customWidth="1"/>
    <col min="9" max="10" width="13.5" style="150" customWidth="1"/>
    <col min="11" max="11" width="10.875" style="150" customWidth="1"/>
    <col min="12" max="13" width="15.375" style="150" customWidth="1"/>
    <col min="14" max="14" width="13.5" style="150" customWidth="1"/>
    <col min="15" max="15" width="15.75" style="150" customWidth="1"/>
    <col min="16" max="16" width="8.375" style="150" customWidth="1"/>
    <col min="17" max="16384" width="9" style="150"/>
  </cols>
  <sheetData>
    <row r="1" spans="1:16" ht="22.5" customHeight="1">
      <c r="N1" s="441" t="s">
        <v>21</v>
      </c>
      <c r="O1" s="441"/>
      <c r="P1" s="441"/>
    </row>
    <row r="2" spans="1:16" ht="26.25" customHeight="1">
      <c r="A2" s="441" t="s">
        <v>22</v>
      </c>
      <c r="B2" s="441"/>
      <c r="C2" s="441"/>
      <c r="D2" s="441"/>
      <c r="E2" s="441"/>
      <c r="F2" s="441"/>
      <c r="G2" s="441"/>
      <c r="H2" s="441"/>
      <c r="I2" s="441"/>
      <c r="J2" s="441"/>
      <c r="K2" s="441"/>
      <c r="L2" s="441"/>
      <c r="M2" s="441"/>
      <c r="N2" s="441"/>
      <c r="O2" s="441"/>
      <c r="P2" s="441"/>
    </row>
    <row r="3" spans="1:16" ht="21" customHeight="1">
      <c r="A3" s="443" t="str">
        <f>+B1PADCDTTS!A3</f>
        <v>(Kèm theo Nghị quyết số      /NQ-HĐND ngày    /4/2025 của Hội đồng nhân dân huyện)</v>
      </c>
      <c r="B3" s="443"/>
      <c r="C3" s="443"/>
      <c r="D3" s="443"/>
      <c r="E3" s="443"/>
      <c r="F3" s="443"/>
      <c r="G3" s="443"/>
      <c r="H3" s="443"/>
      <c r="I3" s="443"/>
      <c r="J3" s="443"/>
      <c r="K3" s="443"/>
      <c r="L3" s="443"/>
      <c r="M3" s="443"/>
      <c r="N3" s="443"/>
      <c r="O3" s="443"/>
      <c r="P3" s="443"/>
    </row>
    <row r="5" spans="1:16" ht="21" customHeight="1">
      <c r="G5" s="211"/>
      <c r="N5" s="442" t="s">
        <v>20</v>
      </c>
      <c r="O5" s="442"/>
      <c r="P5" s="442"/>
    </row>
    <row r="6" spans="1:16" ht="28.5" customHeight="1">
      <c r="A6" s="444" t="s">
        <v>0</v>
      </c>
      <c r="B6" s="444" t="s">
        <v>1</v>
      </c>
      <c r="C6" s="444" t="s">
        <v>241</v>
      </c>
      <c r="D6" s="444"/>
      <c r="E6" s="444"/>
      <c r="F6" s="444" t="s">
        <v>2</v>
      </c>
      <c r="G6" s="444"/>
      <c r="H6" s="444"/>
      <c r="I6" s="444"/>
      <c r="J6" s="444"/>
      <c r="K6" s="444"/>
      <c r="L6" s="444" t="s">
        <v>5</v>
      </c>
      <c r="M6" s="444"/>
      <c r="N6" s="444"/>
      <c r="O6" s="444" t="s">
        <v>25</v>
      </c>
      <c r="P6" s="444" t="s">
        <v>41</v>
      </c>
    </row>
    <row r="7" spans="1:16" ht="28.5" customHeight="1">
      <c r="A7" s="444"/>
      <c r="B7" s="444"/>
      <c r="C7" s="444" t="s">
        <v>7</v>
      </c>
      <c r="D7" s="444" t="s">
        <v>8</v>
      </c>
      <c r="E7" s="444"/>
      <c r="F7" s="444" t="s">
        <v>4</v>
      </c>
      <c r="G7" s="444"/>
      <c r="H7" s="444"/>
      <c r="I7" s="444" t="s">
        <v>3</v>
      </c>
      <c r="J7" s="444"/>
      <c r="K7" s="444"/>
      <c r="L7" s="444" t="s">
        <v>7</v>
      </c>
      <c r="M7" s="444" t="s">
        <v>8</v>
      </c>
      <c r="N7" s="444"/>
      <c r="O7" s="444"/>
      <c r="P7" s="444"/>
    </row>
    <row r="8" spans="1:16" ht="123" customHeight="1">
      <c r="A8" s="444"/>
      <c r="B8" s="444"/>
      <c r="C8" s="444"/>
      <c r="D8" s="151" t="s">
        <v>9</v>
      </c>
      <c r="E8" s="151" t="s">
        <v>10</v>
      </c>
      <c r="F8" s="151" t="s">
        <v>7</v>
      </c>
      <c r="G8" s="151" t="s">
        <v>9</v>
      </c>
      <c r="H8" s="151" t="s">
        <v>10</v>
      </c>
      <c r="I8" s="151" t="s">
        <v>7</v>
      </c>
      <c r="J8" s="151" t="s">
        <v>9</v>
      </c>
      <c r="K8" s="151" t="s">
        <v>10</v>
      </c>
      <c r="L8" s="444"/>
      <c r="M8" s="151" t="s">
        <v>9</v>
      </c>
      <c r="N8" s="151" t="s">
        <v>10</v>
      </c>
      <c r="O8" s="444"/>
      <c r="P8" s="444"/>
    </row>
    <row r="9" spans="1:16" s="154" customFormat="1" ht="18" customHeight="1">
      <c r="A9" s="152">
        <v>1</v>
      </c>
      <c r="B9" s="153">
        <v>2</v>
      </c>
      <c r="C9" s="152" t="s">
        <v>11</v>
      </c>
      <c r="D9" s="153">
        <v>4</v>
      </c>
      <c r="E9" s="152">
        <v>5</v>
      </c>
      <c r="F9" s="153" t="s">
        <v>12</v>
      </c>
      <c r="G9" s="152" t="s">
        <v>13</v>
      </c>
      <c r="H9" s="153" t="s">
        <v>14</v>
      </c>
      <c r="I9" s="152" t="s">
        <v>15</v>
      </c>
      <c r="J9" s="153" t="s">
        <v>16</v>
      </c>
      <c r="K9" s="152" t="s">
        <v>17</v>
      </c>
      <c r="L9" s="153" t="s">
        <v>18</v>
      </c>
      <c r="M9" s="152">
        <v>13</v>
      </c>
      <c r="N9" s="153">
        <v>14</v>
      </c>
      <c r="O9" s="152">
        <v>15</v>
      </c>
      <c r="P9" s="152">
        <v>16</v>
      </c>
    </row>
    <row r="10" spans="1:16" s="157" customFormat="1" ht="26.1" customHeight="1">
      <c r="A10" s="445" t="s">
        <v>29</v>
      </c>
      <c r="B10" s="445"/>
      <c r="C10" s="182">
        <f t="shared" ref="C10:N10" si="0">+C11+C30+C90</f>
        <v>6959776993</v>
      </c>
      <c r="D10" s="182">
        <f t="shared" si="0"/>
        <v>6690332220</v>
      </c>
      <c r="E10" s="182">
        <f t="shared" si="0"/>
        <v>269444773</v>
      </c>
      <c r="F10" s="182">
        <f t="shared" si="0"/>
        <v>7655802</v>
      </c>
      <c r="G10" s="182">
        <f t="shared" si="0"/>
        <v>7655802</v>
      </c>
      <c r="H10" s="182">
        <f t="shared" si="0"/>
        <v>0</v>
      </c>
      <c r="I10" s="182">
        <f t="shared" si="0"/>
        <v>7655802</v>
      </c>
      <c r="J10" s="182">
        <f t="shared" si="0"/>
        <v>7655802</v>
      </c>
      <c r="K10" s="182">
        <f t="shared" si="0"/>
        <v>0</v>
      </c>
      <c r="L10" s="182">
        <f t="shared" si="0"/>
        <v>6959776993</v>
      </c>
      <c r="M10" s="182">
        <f t="shared" si="0"/>
        <v>6690332220</v>
      </c>
      <c r="N10" s="182">
        <f t="shared" si="0"/>
        <v>269444773</v>
      </c>
      <c r="O10" s="183"/>
      <c r="P10" s="183"/>
    </row>
    <row r="11" spans="1:16" ht="32.1" customHeight="1">
      <c r="A11" s="184" t="s">
        <v>6</v>
      </c>
      <c r="B11" s="185" t="s">
        <v>133</v>
      </c>
      <c r="C11" s="186">
        <f t="shared" ref="C11:N11" si="1">+C12+C13+C18+C26</f>
        <v>3833710778</v>
      </c>
      <c r="D11" s="186">
        <f t="shared" si="1"/>
        <v>3671460505</v>
      </c>
      <c r="E11" s="186">
        <f t="shared" si="1"/>
        <v>162250273</v>
      </c>
      <c r="F11" s="186">
        <f t="shared" si="1"/>
        <v>0</v>
      </c>
      <c r="G11" s="186">
        <f t="shared" si="1"/>
        <v>0</v>
      </c>
      <c r="H11" s="186">
        <f t="shared" si="1"/>
        <v>0</v>
      </c>
      <c r="I11" s="186">
        <f t="shared" si="1"/>
        <v>529274</v>
      </c>
      <c r="J11" s="186">
        <f t="shared" si="1"/>
        <v>529274</v>
      </c>
      <c r="K11" s="186">
        <f t="shared" si="1"/>
        <v>0</v>
      </c>
      <c r="L11" s="186">
        <f t="shared" si="1"/>
        <v>3834240052</v>
      </c>
      <c r="M11" s="186">
        <f t="shared" si="1"/>
        <v>3671989779</v>
      </c>
      <c r="N11" s="186">
        <f t="shared" si="1"/>
        <v>162250273</v>
      </c>
      <c r="O11" s="187"/>
      <c r="P11" s="187"/>
    </row>
    <row r="12" spans="1:16" ht="51" customHeight="1">
      <c r="A12" s="122" t="s">
        <v>30</v>
      </c>
      <c r="B12" s="123" t="s">
        <v>109</v>
      </c>
      <c r="C12" s="188"/>
      <c r="D12" s="188"/>
      <c r="E12" s="188"/>
      <c r="F12" s="188"/>
      <c r="G12" s="188"/>
      <c r="H12" s="188"/>
      <c r="I12" s="188"/>
      <c r="J12" s="188"/>
      <c r="K12" s="188"/>
      <c r="L12" s="188"/>
      <c r="M12" s="188"/>
      <c r="N12" s="188"/>
      <c r="O12" s="163"/>
      <c r="P12" s="163"/>
    </row>
    <row r="13" spans="1:16" ht="31.5" customHeight="1">
      <c r="A13" s="124" t="s">
        <v>75</v>
      </c>
      <c r="B13" s="125" t="s">
        <v>110</v>
      </c>
      <c r="C13" s="148">
        <f>SUM(C14:C17)</f>
        <v>1341682780</v>
      </c>
      <c r="D13" s="148">
        <f t="shared" ref="D13:N13" si="2">SUM(D14:D17)</f>
        <v>1296532780</v>
      </c>
      <c r="E13" s="148">
        <f t="shared" si="2"/>
        <v>45150000</v>
      </c>
      <c r="F13" s="148">
        <f t="shared" ref="F13" si="3">SUM(F14:F17)</f>
        <v>0</v>
      </c>
      <c r="G13" s="148">
        <f t="shared" ref="G13" si="4">SUM(G14:G17)</f>
        <v>0</v>
      </c>
      <c r="H13" s="148">
        <f t="shared" ref="H13" si="5">SUM(H14:H17)</f>
        <v>0</v>
      </c>
      <c r="I13" s="148">
        <f t="shared" ref="I13" si="6">SUM(I14:I17)</f>
        <v>529274</v>
      </c>
      <c r="J13" s="148">
        <f t="shared" ref="J13" si="7">SUM(J14:J17)</f>
        <v>529274</v>
      </c>
      <c r="K13" s="148">
        <f t="shared" ref="K13" si="8">SUM(K14:K17)</f>
        <v>0</v>
      </c>
      <c r="L13" s="148">
        <f t="shared" si="2"/>
        <v>1342212054</v>
      </c>
      <c r="M13" s="148">
        <f t="shared" si="2"/>
        <v>1297062054</v>
      </c>
      <c r="N13" s="148">
        <f t="shared" si="2"/>
        <v>45150000</v>
      </c>
      <c r="O13" s="163" t="s">
        <v>170</v>
      </c>
      <c r="P13" s="163"/>
    </row>
    <row r="14" spans="1:16" ht="21.75" customHeight="1">
      <c r="A14" s="23"/>
      <c r="B14" s="24" t="s">
        <v>63</v>
      </c>
      <c r="C14" s="188">
        <f>SUM(D14:E14)</f>
        <v>466200000</v>
      </c>
      <c r="D14" s="188">
        <v>452890000</v>
      </c>
      <c r="E14" s="188">
        <v>13310000</v>
      </c>
      <c r="F14" s="163">
        <f>SUM(G14:H14)</f>
        <v>0</v>
      </c>
      <c r="G14" s="163"/>
      <c r="H14" s="163"/>
      <c r="I14" s="189">
        <f>SUM(J14:K14)</f>
        <v>0</v>
      </c>
      <c r="J14" s="163"/>
      <c r="K14" s="163"/>
      <c r="L14" s="189">
        <f t="shared" ref="L14:L16" si="9">SUM(M14:N14)</f>
        <v>466200000</v>
      </c>
      <c r="M14" s="189">
        <f t="shared" ref="M14:M16" si="10">+D14-G14+J14</f>
        <v>452890000</v>
      </c>
      <c r="N14" s="189">
        <f t="shared" ref="N14:N16" si="11">+E14-H14+K14</f>
        <v>13310000</v>
      </c>
      <c r="O14" s="163"/>
      <c r="P14" s="163"/>
    </row>
    <row r="15" spans="1:16" ht="21.75" customHeight="1">
      <c r="A15" s="23"/>
      <c r="B15" s="24" t="s">
        <v>77</v>
      </c>
      <c r="C15" s="188">
        <f t="shared" ref="C15:C25" si="12">SUM(D15:E15)</f>
        <v>67804250</v>
      </c>
      <c r="D15" s="188">
        <v>59964250</v>
      </c>
      <c r="E15" s="188">
        <v>7840000</v>
      </c>
      <c r="F15" s="163">
        <f t="shared" ref="F15:F17" si="13">SUM(G15:H15)</f>
        <v>0</v>
      </c>
      <c r="G15" s="163"/>
      <c r="H15" s="163"/>
      <c r="I15" s="189">
        <f t="shared" ref="I15:I17" si="14">SUM(J15:K15)</f>
        <v>0</v>
      </c>
      <c r="J15" s="163"/>
      <c r="K15" s="163"/>
      <c r="L15" s="189">
        <f t="shared" si="9"/>
        <v>67804250</v>
      </c>
      <c r="M15" s="189">
        <f t="shared" si="10"/>
        <v>59964250</v>
      </c>
      <c r="N15" s="189">
        <f t="shared" si="11"/>
        <v>7840000</v>
      </c>
      <c r="O15" s="163"/>
      <c r="P15" s="163"/>
    </row>
    <row r="16" spans="1:16" ht="21.75" customHeight="1">
      <c r="A16" s="23"/>
      <c r="B16" s="24" t="s">
        <v>80</v>
      </c>
      <c r="C16" s="188">
        <f t="shared" si="12"/>
        <v>982500</v>
      </c>
      <c r="D16" s="188">
        <v>982500</v>
      </c>
      <c r="E16" s="188">
        <v>0</v>
      </c>
      <c r="F16" s="163">
        <f t="shared" si="13"/>
        <v>0</v>
      </c>
      <c r="G16" s="163"/>
      <c r="H16" s="163"/>
      <c r="I16" s="189">
        <f t="shared" si="14"/>
        <v>0</v>
      </c>
      <c r="J16" s="163"/>
      <c r="K16" s="163"/>
      <c r="L16" s="189">
        <f t="shared" si="9"/>
        <v>982500</v>
      </c>
      <c r="M16" s="189">
        <f t="shared" si="10"/>
        <v>982500</v>
      </c>
      <c r="N16" s="189">
        <f t="shared" si="11"/>
        <v>0</v>
      </c>
      <c r="O16" s="163"/>
      <c r="P16" s="163"/>
    </row>
    <row r="17" spans="1:16" ht="21.75" customHeight="1">
      <c r="A17" s="23"/>
      <c r="B17" s="24" t="s">
        <v>67</v>
      </c>
      <c r="C17" s="190">
        <f t="shared" si="12"/>
        <v>806696030</v>
      </c>
      <c r="D17" s="190">
        <v>782696030</v>
      </c>
      <c r="E17" s="190">
        <v>24000000</v>
      </c>
      <c r="F17" s="163">
        <f t="shared" si="13"/>
        <v>0</v>
      </c>
      <c r="G17" s="163"/>
      <c r="H17" s="163"/>
      <c r="I17" s="189">
        <f t="shared" si="14"/>
        <v>529274</v>
      </c>
      <c r="J17" s="188">
        <f>+G68+G79</f>
        <v>529274</v>
      </c>
      <c r="K17" s="163"/>
      <c r="L17" s="189">
        <f t="shared" ref="L17" si="15">SUM(M17:N17)</f>
        <v>807225304</v>
      </c>
      <c r="M17" s="189">
        <f t="shared" ref="M17" si="16">+D17-G17+J17</f>
        <v>783225304</v>
      </c>
      <c r="N17" s="189">
        <f t="shared" ref="N17" si="17">+E17-H17+K17</f>
        <v>24000000</v>
      </c>
      <c r="O17" s="163"/>
      <c r="P17" s="163"/>
    </row>
    <row r="18" spans="1:16" s="157" customFormat="1" ht="21.75" customHeight="1">
      <c r="A18" s="122" t="s">
        <v>85</v>
      </c>
      <c r="B18" s="126" t="s">
        <v>190</v>
      </c>
      <c r="C18" s="148">
        <f>+C19</f>
        <v>2461293998</v>
      </c>
      <c r="D18" s="148">
        <f t="shared" ref="D18:N18" si="18">+D19</f>
        <v>2353193725</v>
      </c>
      <c r="E18" s="148">
        <f t="shared" si="18"/>
        <v>108100273</v>
      </c>
      <c r="F18" s="148">
        <f t="shared" si="18"/>
        <v>0</v>
      </c>
      <c r="G18" s="148">
        <f t="shared" si="18"/>
        <v>0</v>
      </c>
      <c r="H18" s="148">
        <f t="shared" si="18"/>
        <v>0</v>
      </c>
      <c r="I18" s="148">
        <f t="shared" si="18"/>
        <v>0</v>
      </c>
      <c r="J18" s="148">
        <f t="shared" si="18"/>
        <v>0</v>
      </c>
      <c r="K18" s="148">
        <f t="shared" si="18"/>
        <v>0</v>
      </c>
      <c r="L18" s="148">
        <f t="shared" si="18"/>
        <v>2461293998</v>
      </c>
      <c r="M18" s="148">
        <f t="shared" si="18"/>
        <v>2353193725</v>
      </c>
      <c r="N18" s="148">
        <f t="shared" si="18"/>
        <v>108100273</v>
      </c>
      <c r="O18" s="163" t="s">
        <v>170</v>
      </c>
      <c r="P18" s="159"/>
    </row>
    <row r="19" spans="1:16" ht="39.75" customHeight="1">
      <c r="A19" s="25">
        <v>1</v>
      </c>
      <c r="B19" s="26" t="s">
        <v>115</v>
      </c>
      <c r="C19" s="27">
        <f>SUM(C20:C25)</f>
        <v>2461293998</v>
      </c>
      <c r="D19" s="27">
        <f t="shared" ref="D19:N19" si="19">SUM(D20:D25)</f>
        <v>2353193725</v>
      </c>
      <c r="E19" s="27">
        <f t="shared" si="19"/>
        <v>108100273</v>
      </c>
      <c r="F19" s="27">
        <f t="shared" si="19"/>
        <v>0</v>
      </c>
      <c r="G19" s="27">
        <f t="shared" si="19"/>
        <v>0</v>
      </c>
      <c r="H19" s="27">
        <f t="shared" si="19"/>
        <v>0</v>
      </c>
      <c r="I19" s="27">
        <f t="shared" si="19"/>
        <v>0</v>
      </c>
      <c r="J19" s="27">
        <f t="shared" si="19"/>
        <v>0</v>
      </c>
      <c r="K19" s="27">
        <f t="shared" si="19"/>
        <v>0</v>
      </c>
      <c r="L19" s="27">
        <f t="shared" si="19"/>
        <v>2461293998</v>
      </c>
      <c r="M19" s="27">
        <f t="shared" si="19"/>
        <v>2353193725</v>
      </c>
      <c r="N19" s="27">
        <f t="shared" si="19"/>
        <v>108100273</v>
      </c>
      <c r="O19" s="163"/>
      <c r="P19" s="163"/>
    </row>
    <row r="20" spans="1:16" ht="20.25" customHeight="1">
      <c r="A20" s="28"/>
      <c r="B20" s="24" t="s">
        <v>63</v>
      </c>
      <c r="C20" s="188">
        <f t="shared" si="12"/>
        <v>10000</v>
      </c>
      <c r="D20" s="188">
        <v>10000</v>
      </c>
      <c r="E20" s="188">
        <v>0</v>
      </c>
      <c r="F20" s="188">
        <f>SUM(G20:H20)</f>
        <v>0</v>
      </c>
      <c r="G20" s="189"/>
      <c r="H20" s="163"/>
      <c r="I20" s="189">
        <f>SUM(J20:K20)</f>
        <v>0</v>
      </c>
      <c r="J20" s="189"/>
      <c r="K20" s="163"/>
      <c r="L20" s="189">
        <f>SUM(M20:N20)</f>
        <v>10000</v>
      </c>
      <c r="M20" s="189">
        <f>+D20-G20+J20</f>
        <v>10000</v>
      </c>
      <c r="N20" s="189">
        <f>+E20-H20+K20</f>
        <v>0</v>
      </c>
      <c r="O20" s="163"/>
      <c r="P20" s="163"/>
    </row>
    <row r="21" spans="1:16" ht="20.25" customHeight="1">
      <c r="A21" s="23"/>
      <c r="B21" s="35" t="s">
        <v>74</v>
      </c>
      <c r="C21" s="190">
        <f t="shared" si="12"/>
        <v>273</v>
      </c>
      <c r="D21" s="190">
        <v>0</v>
      </c>
      <c r="E21" s="190">
        <v>273</v>
      </c>
      <c r="F21" s="188">
        <f t="shared" ref="F21:F25" si="20">SUM(G21:H21)</f>
        <v>0</v>
      </c>
      <c r="G21" s="163"/>
      <c r="H21" s="163"/>
      <c r="I21" s="189">
        <f t="shared" ref="I21:I25" si="21">SUM(J21:K21)</f>
        <v>0</v>
      </c>
      <c r="J21" s="163"/>
      <c r="K21" s="163"/>
      <c r="L21" s="189">
        <f t="shared" ref="L21:L25" si="22">SUM(M21:N21)</f>
        <v>273</v>
      </c>
      <c r="M21" s="189">
        <f t="shared" ref="M21:M25" si="23">+D21-G21+J21</f>
        <v>0</v>
      </c>
      <c r="N21" s="189">
        <f t="shared" ref="N21:N25" si="24">+E21-H21+K21</f>
        <v>273</v>
      </c>
      <c r="O21" s="163"/>
      <c r="P21" s="163"/>
    </row>
    <row r="22" spans="1:16" ht="20.25" customHeight="1">
      <c r="A22" s="23"/>
      <c r="B22" s="24" t="s">
        <v>65</v>
      </c>
      <c r="C22" s="128">
        <f t="shared" si="12"/>
        <v>1140000000</v>
      </c>
      <c r="D22" s="128">
        <v>1105800000</v>
      </c>
      <c r="E22" s="128">
        <v>34200000</v>
      </c>
      <c r="F22" s="188">
        <f t="shared" si="20"/>
        <v>0</v>
      </c>
      <c r="G22" s="163"/>
      <c r="H22" s="163"/>
      <c r="I22" s="189">
        <f t="shared" si="21"/>
        <v>0</v>
      </c>
      <c r="J22" s="163"/>
      <c r="K22" s="163"/>
      <c r="L22" s="189">
        <f t="shared" si="22"/>
        <v>1140000000</v>
      </c>
      <c r="M22" s="189">
        <f t="shared" si="23"/>
        <v>1105800000</v>
      </c>
      <c r="N22" s="189">
        <f t="shared" si="24"/>
        <v>34200000</v>
      </c>
      <c r="O22" s="163"/>
      <c r="P22" s="163"/>
    </row>
    <row r="23" spans="1:16" ht="20.25" customHeight="1">
      <c r="A23" s="23"/>
      <c r="B23" s="24" t="s">
        <v>68</v>
      </c>
      <c r="C23" s="188">
        <f t="shared" si="12"/>
        <v>921283725</v>
      </c>
      <c r="D23" s="188">
        <v>863383725</v>
      </c>
      <c r="E23" s="188">
        <v>57900000</v>
      </c>
      <c r="F23" s="188">
        <f t="shared" si="20"/>
        <v>0</v>
      </c>
      <c r="G23" s="163"/>
      <c r="H23" s="163"/>
      <c r="I23" s="189">
        <f t="shared" si="21"/>
        <v>0</v>
      </c>
      <c r="J23" s="163"/>
      <c r="K23" s="163"/>
      <c r="L23" s="189">
        <f t="shared" si="22"/>
        <v>921283725</v>
      </c>
      <c r="M23" s="189">
        <f t="shared" si="23"/>
        <v>863383725</v>
      </c>
      <c r="N23" s="189">
        <f t="shared" si="24"/>
        <v>57900000</v>
      </c>
      <c r="O23" s="163"/>
      <c r="P23" s="163"/>
    </row>
    <row r="24" spans="1:16" ht="20.25" customHeight="1">
      <c r="A24" s="23"/>
      <c r="B24" s="24" t="s">
        <v>189</v>
      </c>
      <c r="C24" s="188">
        <f t="shared" si="12"/>
        <v>0</v>
      </c>
      <c r="D24" s="188">
        <v>0</v>
      </c>
      <c r="E24" s="188">
        <v>0</v>
      </c>
      <c r="F24" s="188">
        <f>SUM(G24:H24)</f>
        <v>0</v>
      </c>
      <c r="G24" s="189"/>
      <c r="H24" s="189"/>
      <c r="I24" s="189">
        <f t="shared" si="21"/>
        <v>0</v>
      </c>
      <c r="J24" s="189">
        <f>SUM(J25:J29)</f>
        <v>0</v>
      </c>
      <c r="K24" s="189">
        <f>SUM(K25:K29)</f>
        <v>0</v>
      </c>
      <c r="L24" s="189">
        <f t="shared" si="22"/>
        <v>0</v>
      </c>
      <c r="M24" s="189">
        <f t="shared" si="23"/>
        <v>0</v>
      </c>
      <c r="N24" s="189">
        <f t="shared" si="24"/>
        <v>0</v>
      </c>
      <c r="O24" s="163"/>
      <c r="P24" s="163"/>
    </row>
    <row r="25" spans="1:16" ht="20.25" customHeight="1">
      <c r="A25" s="23"/>
      <c r="B25" s="24" t="s">
        <v>72</v>
      </c>
      <c r="C25" s="188">
        <f t="shared" si="12"/>
        <v>400000000</v>
      </c>
      <c r="D25" s="188">
        <v>384000000</v>
      </c>
      <c r="E25" s="188">
        <v>16000000</v>
      </c>
      <c r="F25" s="188">
        <f t="shared" si="20"/>
        <v>0</v>
      </c>
      <c r="G25" s="189"/>
      <c r="H25" s="163"/>
      <c r="I25" s="189">
        <f t="shared" si="21"/>
        <v>0</v>
      </c>
      <c r="J25" s="189"/>
      <c r="K25" s="163"/>
      <c r="L25" s="189">
        <f t="shared" si="22"/>
        <v>400000000</v>
      </c>
      <c r="M25" s="189">
        <f t="shared" si="23"/>
        <v>384000000</v>
      </c>
      <c r="N25" s="189">
        <f t="shared" si="24"/>
        <v>16000000</v>
      </c>
      <c r="O25" s="163"/>
      <c r="P25" s="163"/>
    </row>
    <row r="26" spans="1:16" ht="37.5" customHeight="1">
      <c r="A26" s="122" t="s">
        <v>100</v>
      </c>
      <c r="B26" s="126" t="s">
        <v>129</v>
      </c>
      <c r="C26" s="148">
        <f>+C27+C28</f>
        <v>30734000</v>
      </c>
      <c r="D26" s="148">
        <f t="shared" ref="D26:N26" si="25">+D27+D28</f>
        <v>21734000</v>
      </c>
      <c r="E26" s="148">
        <f t="shared" si="25"/>
        <v>9000000</v>
      </c>
      <c r="F26" s="148">
        <f t="shared" si="25"/>
        <v>0</v>
      </c>
      <c r="G26" s="148">
        <f t="shared" si="25"/>
        <v>0</v>
      </c>
      <c r="H26" s="148">
        <f t="shared" si="25"/>
        <v>0</v>
      </c>
      <c r="I26" s="148">
        <f t="shared" si="25"/>
        <v>0</v>
      </c>
      <c r="J26" s="148">
        <f t="shared" si="25"/>
        <v>0</v>
      </c>
      <c r="K26" s="148">
        <f t="shared" si="25"/>
        <v>0</v>
      </c>
      <c r="L26" s="148">
        <f t="shared" si="25"/>
        <v>30734000</v>
      </c>
      <c r="M26" s="148">
        <f t="shared" si="25"/>
        <v>21734000</v>
      </c>
      <c r="N26" s="148">
        <f t="shared" si="25"/>
        <v>9000000</v>
      </c>
      <c r="O26" s="191" t="s">
        <v>171</v>
      </c>
      <c r="P26" s="163"/>
    </row>
    <row r="27" spans="1:16" ht="38.25" customHeight="1">
      <c r="A27" s="25" t="s">
        <v>120</v>
      </c>
      <c r="B27" s="26" t="s">
        <v>130</v>
      </c>
      <c r="C27" s="27"/>
      <c r="D27" s="27"/>
      <c r="E27" s="27"/>
      <c r="F27" s="27"/>
      <c r="G27" s="27"/>
      <c r="H27" s="27"/>
      <c r="I27" s="27"/>
      <c r="J27" s="27"/>
      <c r="K27" s="27"/>
      <c r="L27" s="27"/>
      <c r="M27" s="27"/>
      <c r="N27" s="27"/>
      <c r="O27" s="163"/>
      <c r="P27" s="163"/>
    </row>
    <row r="28" spans="1:16" ht="24.95" customHeight="1">
      <c r="A28" s="25" t="s">
        <v>120</v>
      </c>
      <c r="B28" s="32" t="s">
        <v>131</v>
      </c>
      <c r="C28" s="27">
        <f>SUM(C29:C29)</f>
        <v>30734000</v>
      </c>
      <c r="D28" s="27">
        <f t="shared" ref="D28:N28" si="26">SUM(D29:D29)</f>
        <v>21734000</v>
      </c>
      <c r="E28" s="27">
        <f t="shared" si="26"/>
        <v>9000000</v>
      </c>
      <c r="F28" s="27">
        <f t="shared" si="26"/>
        <v>0</v>
      </c>
      <c r="G28" s="27">
        <f t="shared" si="26"/>
        <v>0</v>
      </c>
      <c r="H28" s="27">
        <f t="shared" si="26"/>
        <v>0</v>
      </c>
      <c r="I28" s="27">
        <f t="shared" si="26"/>
        <v>0</v>
      </c>
      <c r="J28" s="27">
        <f t="shared" si="26"/>
        <v>0</v>
      </c>
      <c r="K28" s="27">
        <f t="shared" si="26"/>
        <v>0</v>
      </c>
      <c r="L28" s="27">
        <f t="shared" si="26"/>
        <v>30734000</v>
      </c>
      <c r="M28" s="27">
        <f t="shared" si="26"/>
        <v>21734000</v>
      </c>
      <c r="N28" s="27">
        <f t="shared" si="26"/>
        <v>9000000</v>
      </c>
      <c r="O28" s="163"/>
      <c r="P28" s="163"/>
    </row>
    <row r="29" spans="1:16" ht="21" customHeight="1">
      <c r="A29" s="33" t="s">
        <v>31</v>
      </c>
      <c r="B29" s="160" t="s">
        <v>181</v>
      </c>
      <c r="C29" s="188">
        <f t="shared" ref="C29" si="27">SUM(D29:E29)</f>
        <v>30734000</v>
      </c>
      <c r="D29" s="188">
        <v>21734000</v>
      </c>
      <c r="E29" s="188">
        <v>9000000</v>
      </c>
      <c r="F29" s="188">
        <f>SUM(G29:H29)</f>
        <v>0</v>
      </c>
      <c r="G29" s="188"/>
      <c r="H29" s="188"/>
      <c r="I29" s="163"/>
      <c r="J29" s="163"/>
      <c r="K29" s="163"/>
      <c r="L29" s="188">
        <f>+C29-F29+I29</f>
        <v>30734000</v>
      </c>
      <c r="M29" s="188">
        <f t="shared" ref="M29:N29" si="28">+D29-G29+J29</f>
        <v>21734000</v>
      </c>
      <c r="N29" s="188">
        <f t="shared" si="28"/>
        <v>9000000</v>
      </c>
      <c r="O29" s="163"/>
      <c r="P29" s="163"/>
    </row>
    <row r="30" spans="1:16" ht="29.45" customHeight="1">
      <c r="A30" s="122" t="s">
        <v>60</v>
      </c>
      <c r="B30" s="126" t="s">
        <v>43</v>
      </c>
      <c r="C30" s="192">
        <f>+C31+C32+C43+C55+C64</f>
        <v>3126066215</v>
      </c>
      <c r="D30" s="192">
        <f t="shared" ref="D30:N30" si="29">+D31+D32+D43+D55+D64</f>
        <v>3018871715</v>
      </c>
      <c r="E30" s="192">
        <f t="shared" si="29"/>
        <v>107194500</v>
      </c>
      <c r="F30" s="192">
        <f t="shared" si="29"/>
        <v>7655802</v>
      </c>
      <c r="G30" s="192">
        <f t="shared" si="29"/>
        <v>7655802</v>
      </c>
      <c r="H30" s="192">
        <f t="shared" si="29"/>
        <v>0</v>
      </c>
      <c r="I30" s="192">
        <f t="shared" si="29"/>
        <v>7126528</v>
      </c>
      <c r="J30" s="192">
        <f t="shared" si="29"/>
        <v>7126528</v>
      </c>
      <c r="K30" s="192">
        <f t="shared" si="29"/>
        <v>0</v>
      </c>
      <c r="L30" s="192">
        <f t="shared" si="29"/>
        <v>3125536941</v>
      </c>
      <c r="M30" s="192">
        <f t="shared" si="29"/>
        <v>3018342441</v>
      </c>
      <c r="N30" s="192">
        <f t="shared" si="29"/>
        <v>107194500</v>
      </c>
      <c r="O30" s="163"/>
      <c r="P30" s="163"/>
    </row>
    <row r="31" spans="1:16" ht="40.5" customHeight="1">
      <c r="A31" s="122" t="s">
        <v>30</v>
      </c>
      <c r="B31" s="123" t="s">
        <v>109</v>
      </c>
      <c r="C31" s="188"/>
      <c r="D31" s="188"/>
      <c r="E31" s="188"/>
      <c r="F31" s="188"/>
      <c r="G31" s="188"/>
      <c r="H31" s="188"/>
      <c r="I31" s="188"/>
      <c r="J31" s="188"/>
      <c r="K31" s="188"/>
      <c r="L31" s="188"/>
      <c r="M31" s="188"/>
      <c r="N31" s="188"/>
      <c r="O31" s="163"/>
      <c r="P31" s="163"/>
    </row>
    <row r="32" spans="1:16" ht="27.75" customHeight="1">
      <c r="A32" s="124" t="s">
        <v>75</v>
      </c>
      <c r="B32" s="125" t="s">
        <v>110</v>
      </c>
      <c r="C32" s="148">
        <f>SUM(C33:C42)</f>
        <v>856839080</v>
      </c>
      <c r="D32" s="148">
        <f t="shared" ref="D32:N32" si="30">SUM(D33:D42)</f>
        <v>836239080</v>
      </c>
      <c r="E32" s="148">
        <f t="shared" si="30"/>
        <v>20600000</v>
      </c>
      <c r="F32" s="148">
        <f t="shared" si="30"/>
        <v>5022380</v>
      </c>
      <c r="G32" s="148">
        <f t="shared" si="30"/>
        <v>5022380</v>
      </c>
      <c r="H32" s="148">
        <f t="shared" si="30"/>
        <v>0</v>
      </c>
      <c r="I32" s="148">
        <f t="shared" si="30"/>
        <v>1106578</v>
      </c>
      <c r="J32" s="148">
        <f t="shared" si="30"/>
        <v>1106578</v>
      </c>
      <c r="K32" s="148">
        <f t="shared" si="30"/>
        <v>0</v>
      </c>
      <c r="L32" s="148">
        <f t="shared" si="30"/>
        <v>852923278</v>
      </c>
      <c r="M32" s="148">
        <f t="shared" si="30"/>
        <v>832323278</v>
      </c>
      <c r="N32" s="148">
        <f t="shared" si="30"/>
        <v>20600000</v>
      </c>
      <c r="O32" s="163" t="s">
        <v>170</v>
      </c>
      <c r="P32" s="163"/>
    </row>
    <row r="33" spans="1:16" s="193" customFormat="1" ht="24" customHeight="1">
      <c r="A33" s="23"/>
      <c r="B33" s="24" t="s">
        <v>62</v>
      </c>
      <c r="C33" s="128">
        <f>SUM(D33:E33)</f>
        <v>18520000</v>
      </c>
      <c r="D33" s="128">
        <v>18520000</v>
      </c>
      <c r="E33" s="128">
        <v>0</v>
      </c>
      <c r="F33" s="128">
        <f t="shared" ref="F33:F36" si="31">SUM(G33:H33)</f>
        <v>0</v>
      </c>
      <c r="G33" s="160"/>
      <c r="H33" s="160"/>
      <c r="I33" s="128">
        <f t="shared" ref="I33:I36" si="32">SUM(J33:K33)</f>
        <v>0</v>
      </c>
      <c r="J33" s="160"/>
      <c r="K33" s="160"/>
      <c r="L33" s="128">
        <f>SUM(M33:N33)</f>
        <v>18520000</v>
      </c>
      <c r="M33" s="128">
        <f>+D33-G33+J33</f>
        <v>18520000</v>
      </c>
      <c r="N33" s="128">
        <f>+E33-H33+K33</f>
        <v>0</v>
      </c>
      <c r="O33" s="160"/>
      <c r="P33" s="160"/>
    </row>
    <row r="34" spans="1:16" ht="24" customHeight="1">
      <c r="A34" s="23"/>
      <c r="B34" s="24" t="s">
        <v>184</v>
      </c>
      <c r="C34" s="188">
        <f t="shared" ref="C34:C70" si="33">SUM(D34:E34)</f>
        <v>33800000</v>
      </c>
      <c r="D34" s="188">
        <v>33200000</v>
      </c>
      <c r="E34" s="188">
        <v>600000</v>
      </c>
      <c r="F34" s="188">
        <f t="shared" si="31"/>
        <v>0</v>
      </c>
      <c r="G34" s="163"/>
      <c r="H34" s="163"/>
      <c r="I34" s="188">
        <f t="shared" si="32"/>
        <v>0</v>
      </c>
      <c r="J34" s="163"/>
      <c r="K34" s="163"/>
      <c r="L34" s="188">
        <f t="shared" ref="L34:L87" si="34">SUM(M34:N34)</f>
        <v>33800000</v>
      </c>
      <c r="M34" s="188">
        <f t="shared" ref="M34:M87" si="35">+D34-G34+J34</f>
        <v>33200000</v>
      </c>
      <c r="N34" s="188">
        <f t="shared" ref="N34:N87" si="36">+E34-H34+K34</f>
        <v>600000</v>
      </c>
      <c r="O34" s="163"/>
      <c r="P34" s="163"/>
    </row>
    <row r="35" spans="1:16" ht="24" customHeight="1">
      <c r="A35" s="23"/>
      <c r="B35" s="24" t="s">
        <v>185</v>
      </c>
      <c r="C35" s="190">
        <f t="shared" si="33"/>
        <v>17949900</v>
      </c>
      <c r="D35" s="190">
        <v>17949900</v>
      </c>
      <c r="E35" s="190">
        <v>0</v>
      </c>
      <c r="F35" s="188">
        <f t="shared" si="31"/>
        <v>0</v>
      </c>
      <c r="G35" s="163"/>
      <c r="H35" s="163"/>
      <c r="I35" s="188">
        <f t="shared" si="32"/>
        <v>0</v>
      </c>
      <c r="J35" s="163"/>
      <c r="K35" s="163"/>
      <c r="L35" s="188">
        <f t="shared" si="34"/>
        <v>17949900</v>
      </c>
      <c r="M35" s="188">
        <f t="shared" si="35"/>
        <v>17949900</v>
      </c>
      <c r="N35" s="188">
        <f t="shared" si="36"/>
        <v>0</v>
      </c>
      <c r="O35" s="163"/>
      <c r="P35" s="163"/>
    </row>
    <row r="36" spans="1:16" ht="24" customHeight="1">
      <c r="A36" s="23"/>
      <c r="B36" s="24" t="s">
        <v>77</v>
      </c>
      <c r="C36" s="188">
        <f t="shared" si="33"/>
        <v>325000000</v>
      </c>
      <c r="D36" s="188">
        <v>315000000</v>
      </c>
      <c r="E36" s="188">
        <v>10000000</v>
      </c>
      <c r="F36" s="188">
        <f t="shared" si="31"/>
        <v>0</v>
      </c>
      <c r="G36" s="163"/>
      <c r="H36" s="163"/>
      <c r="I36" s="188">
        <f t="shared" si="32"/>
        <v>0</v>
      </c>
      <c r="J36" s="163"/>
      <c r="K36" s="163"/>
      <c r="L36" s="188">
        <f t="shared" si="34"/>
        <v>325000000</v>
      </c>
      <c r="M36" s="188">
        <f t="shared" si="35"/>
        <v>315000000</v>
      </c>
      <c r="N36" s="188">
        <f t="shared" si="36"/>
        <v>10000000</v>
      </c>
      <c r="O36" s="163"/>
      <c r="P36" s="163"/>
    </row>
    <row r="37" spans="1:16" s="193" customFormat="1" ht="24" customHeight="1">
      <c r="A37" s="23"/>
      <c r="B37" s="24" t="s">
        <v>80</v>
      </c>
      <c r="C37" s="128">
        <f t="shared" si="33"/>
        <v>406689400</v>
      </c>
      <c r="D37" s="128">
        <v>396689400</v>
      </c>
      <c r="E37" s="128">
        <v>10000000</v>
      </c>
      <c r="F37" s="128">
        <f>SUM(G37:H37)</f>
        <v>0</v>
      </c>
      <c r="G37" s="160"/>
      <c r="H37" s="160"/>
      <c r="I37" s="128">
        <f>SUM(J37:K37)</f>
        <v>1106578</v>
      </c>
      <c r="J37" s="128">
        <f>+G73+G81</f>
        <v>1106578</v>
      </c>
      <c r="K37" s="128">
        <f>+H73+H81</f>
        <v>0</v>
      </c>
      <c r="L37" s="128">
        <f t="shared" si="34"/>
        <v>407795978</v>
      </c>
      <c r="M37" s="128">
        <f t="shared" si="35"/>
        <v>397795978</v>
      </c>
      <c r="N37" s="128">
        <f t="shared" si="36"/>
        <v>10000000</v>
      </c>
      <c r="O37" s="160"/>
      <c r="P37" s="160"/>
    </row>
    <row r="38" spans="1:16" ht="24" customHeight="1">
      <c r="A38" s="23"/>
      <c r="B38" s="24" t="s">
        <v>65</v>
      </c>
      <c r="C38" s="128">
        <f t="shared" si="33"/>
        <v>9729000</v>
      </c>
      <c r="D38" s="128">
        <v>9729000</v>
      </c>
      <c r="E38" s="128">
        <v>0</v>
      </c>
      <c r="F38" s="188">
        <f t="shared" ref="F38:F42" si="37">SUM(G38:H38)</f>
        <v>0</v>
      </c>
      <c r="G38" s="163"/>
      <c r="H38" s="163"/>
      <c r="I38" s="188">
        <f t="shared" ref="I38:I42" si="38">SUM(J38:K38)</f>
        <v>0</v>
      </c>
      <c r="J38" s="163"/>
      <c r="K38" s="163"/>
      <c r="L38" s="188">
        <f t="shared" si="34"/>
        <v>9729000</v>
      </c>
      <c r="M38" s="188">
        <f t="shared" si="35"/>
        <v>9729000</v>
      </c>
      <c r="N38" s="188">
        <f t="shared" si="36"/>
        <v>0</v>
      </c>
      <c r="O38" s="163"/>
      <c r="P38" s="163"/>
    </row>
    <row r="39" spans="1:16" s="193" customFormat="1" ht="24" customHeight="1">
      <c r="A39" s="23"/>
      <c r="B39" s="24" t="s">
        <v>64</v>
      </c>
      <c r="C39" s="128">
        <f t="shared" si="33"/>
        <v>2462080</v>
      </c>
      <c r="D39" s="128">
        <v>2462080</v>
      </c>
      <c r="E39" s="128">
        <v>0</v>
      </c>
      <c r="F39" s="128">
        <f t="shared" si="37"/>
        <v>2462080</v>
      </c>
      <c r="G39" s="128">
        <f>+D39</f>
        <v>2462080</v>
      </c>
      <c r="H39" s="160"/>
      <c r="I39" s="128">
        <f t="shared" si="38"/>
        <v>0</v>
      </c>
      <c r="J39" s="160"/>
      <c r="K39" s="160"/>
      <c r="L39" s="128">
        <f t="shared" si="34"/>
        <v>0</v>
      </c>
      <c r="M39" s="128">
        <f t="shared" si="35"/>
        <v>0</v>
      </c>
      <c r="N39" s="128">
        <f t="shared" si="36"/>
        <v>0</v>
      </c>
      <c r="O39" s="160"/>
      <c r="P39" s="160"/>
    </row>
    <row r="40" spans="1:16" ht="24" customHeight="1">
      <c r="A40" s="23"/>
      <c r="B40" s="24" t="s">
        <v>72</v>
      </c>
      <c r="C40" s="188">
        <f t="shared" si="33"/>
        <v>2520000</v>
      </c>
      <c r="D40" s="188">
        <f>+'PL2-Dư GNBV'!D39</f>
        <v>2520000</v>
      </c>
      <c r="E40" s="188">
        <v>0</v>
      </c>
      <c r="F40" s="188">
        <f t="shared" si="37"/>
        <v>0</v>
      </c>
      <c r="G40" s="163"/>
      <c r="H40" s="163"/>
      <c r="I40" s="188">
        <f t="shared" si="38"/>
        <v>0</v>
      </c>
      <c r="J40" s="163"/>
      <c r="K40" s="163"/>
      <c r="L40" s="188">
        <f t="shared" si="34"/>
        <v>2520000</v>
      </c>
      <c r="M40" s="188">
        <f t="shared" si="35"/>
        <v>2520000</v>
      </c>
      <c r="N40" s="188">
        <f t="shared" si="36"/>
        <v>0</v>
      </c>
      <c r="O40" s="163"/>
      <c r="P40" s="163"/>
    </row>
    <row r="41" spans="1:16" s="193" customFormat="1" ht="24" customHeight="1">
      <c r="A41" s="23"/>
      <c r="B41" s="24" t="s">
        <v>69</v>
      </c>
      <c r="C41" s="128">
        <f t="shared" si="33"/>
        <v>37608400</v>
      </c>
      <c r="D41" s="128">
        <v>37608400</v>
      </c>
      <c r="E41" s="128">
        <v>0</v>
      </c>
      <c r="F41" s="128">
        <f t="shared" si="37"/>
        <v>0</v>
      </c>
      <c r="G41" s="128"/>
      <c r="H41" s="160"/>
      <c r="I41" s="128">
        <f t="shared" si="38"/>
        <v>0</v>
      </c>
      <c r="J41" s="160"/>
      <c r="K41" s="160"/>
      <c r="L41" s="128">
        <f t="shared" si="34"/>
        <v>37608400</v>
      </c>
      <c r="M41" s="128">
        <f t="shared" si="35"/>
        <v>37608400</v>
      </c>
      <c r="N41" s="128">
        <f t="shared" si="36"/>
        <v>0</v>
      </c>
      <c r="O41" s="160"/>
      <c r="P41" s="160"/>
    </row>
    <row r="42" spans="1:16" s="193" customFormat="1" ht="24" customHeight="1">
      <c r="A42" s="23"/>
      <c r="B42" s="24" t="s">
        <v>79</v>
      </c>
      <c r="C42" s="128">
        <f t="shared" si="33"/>
        <v>2560300</v>
      </c>
      <c r="D42" s="128">
        <v>2560300</v>
      </c>
      <c r="E42" s="128">
        <v>0</v>
      </c>
      <c r="F42" s="128">
        <f t="shared" si="37"/>
        <v>2560300</v>
      </c>
      <c r="G42" s="128">
        <f>+D42</f>
        <v>2560300</v>
      </c>
      <c r="H42" s="160"/>
      <c r="I42" s="128">
        <f t="shared" si="38"/>
        <v>0</v>
      </c>
      <c r="J42" s="160"/>
      <c r="K42" s="160"/>
      <c r="L42" s="128">
        <f t="shared" si="34"/>
        <v>0</v>
      </c>
      <c r="M42" s="128">
        <f t="shared" si="35"/>
        <v>0</v>
      </c>
      <c r="N42" s="128">
        <f t="shared" si="36"/>
        <v>0</v>
      </c>
      <c r="O42" s="160"/>
      <c r="P42" s="160"/>
    </row>
    <row r="43" spans="1:16" ht="24" customHeight="1">
      <c r="A43" s="122" t="s">
        <v>85</v>
      </c>
      <c r="B43" s="126" t="s">
        <v>114</v>
      </c>
      <c r="C43" s="148">
        <f>+C44+C53</f>
        <v>1597628531</v>
      </c>
      <c r="D43" s="148">
        <f t="shared" ref="D43:N43" si="39">+D44+D53</f>
        <v>1513391531</v>
      </c>
      <c r="E43" s="148">
        <f t="shared" si="39"/>
        <v>84237000</v>
      </c>
      <c r="F43" s="148">
        <f t="shared" si="39"/>
        <v>0</v>
      </c>
      <c r="G43" s="148">
        <f t="shared" si="39"/>
        <v>0</v>
      </c>
      <c r="H43" s="148">
        <f t="shared" si="39"/>
        <v>0</v>
      </c>
      <c r="I43" s="148">
        <f t="shared" si="39"/>
        <v>0</v>
      </c>
      <c r="J43" s="148">
        <f t="shared" si="39"/>
        <v>0</v>
      </c>
      <c r="K43" s="148">
        <f t="shared" si="39"/>
        <v>0</v>
      </c>
      <c r="L43" s="148">
        <f t="shared" si="39"/>
        <v>1597628531</v>
      </c>
      <c r="M43" s="148">
        <f t="shared" si="39"/>
        <v>1513391531</v>
      </c>
      <c r="N43" s="148">
        <f t="shared" si="39"/>
        <v>84237000</v>
      </c>
      <c r="O43" s="163" t="s">
        <v>170</v>
      </c>
      <c r="P43" s="163"/>
    </row>
    <row r="44" spans="1:16" ht="31.5">
      <c r="A44" s="25"/>
      <c r="B44" s="26" t="s">
        <v>115</v>
      </c>
      <c r="C44" s="27">
        <f>SUM(C45:C52)</f>
        <v>1597628531</v>
      </c>
      <c r="D44" s="27">
        <f>SUM(D45:D52)</f>
        <v>1513391531</v>
      </c>
      <c r="E44" s="27">
        <f t="shared" ref="E44:N44" si="40">SUM(E45:E52)</f>
        <v>84237000</v>
      </c>
      <c r="F44" s="27">
        <f t="shared" si="40"/>
        <v>0</v>
      </c>
      <c r="G44" s="27">
        <f t="shared" si="40"/>
        <v>0</v>
      </c>
      <c r="H44" s="27">
        <f t="shared" si="40"/>
        <v>0</v>
      </c>
      <c r="I44" s="27">
        <f t="shared" si="40"/>
        <v>0</v>
      </c>
      <c r="J44" s="27">
        <f t="shared" si="40"/>
        <v>0</v>
      </c>
      <c r="K44" s="27">
        <f t="shared" si="40"/>
        <v>0</v>
      </c>
      <c r="L44" s="27">
        <f t="shared" si="40"/>
        <v>1597628531</v>
      </c>
      <c r="M44" s="27">
        <f t="shared" si="40"/>
        <v>1513391531</v>
      </c>
      <c r="N44" s="27">
        <f t="shared" si="40"/>
        <v>84237000</v>
      </c>
      <c r="O44" s="163"/>
      <c r="P44" s="163"/>
    </row>
    <row r="45" spans="1:16">
      <c r="A45" s="28"/>
      <c r="B45" s="31" t="s">
        <v>116</v>
      </c>
      <c r="C45" s="188">
        <f t="shared" si="33"/>
        <v>9680000</v>
      </c>
      <c r="D45" s="188">
        <v>9290000</v>
      </c>
      <c r="E45" s="188">
        <v>390000</v>
      </c>
      <c r="F45" s="188">
        <f t="shared" ref="F45:F50" si="41">SUM(G45:H45)</f>
        <v>0</v>
      </c>
      <c r="G45" s="163"/>
      <c r="H45" s="163"/>
      <c r="I45" s="163"/>
      <c r="J45" s="163"/>
      <c r="K45" s="163"/>
      <c r="L45" s="188">
        <f t="shared" si="34"/>
        <v>9680000</v>
      </c>
      <c r="M45" s="188">
        <f t="shared" si="35"/>
        <v>9290000</v>
      </c>
      <c r="N45" s="188">
        <f t="shared" si="36"/>
        <v>390000</v>
      </c>
      <c r="O45" s="163"/>
      <c r="P45" s="163"/>
    </row>
    <row r="46" spans="1:16">
      <c r="A46" s="28"/>
      <c r="B46" s="24" t="s">
        <v>63</v>
      </c>
      <c r="C46" s="188">
        <f t="shared" si="33"/>
        <v>850000000</v>
      </c>
      <c r="D46" s="188">
        <v>807500000</v>
      </c>
      <c r="E46" s="188">
        <v>42500000</v>
      </c>
      <c r="F46" s="188">
        <f t="shared" si="41"/>
        <v>0</v>
      </c>
      <c r="G46" s="163"/>
      <c r="H46" s="163"/>
      <c r="I46" s="163"/>
      <c r="J46" s="163"/>
      <c r="K46" s="163"/>
      <c r="L46" s="188">
        <f t="shared" si="34"/>
        <v>850000000</v>
      </c>
      <c r="M46" s="188">
        <f t="shared" si="35"/>
        <v>807500000</v>
      </c>
      <c r="N46" s="188">
        <f t="shared" si="36"/>
        <v>42500000</v>
      </c>
      <c r="O46" s="163"/>
      <c r="P46" s="163"/>
    </row>
    <row r="47" spans="1:16">
      <c r="A47" s="23"/>
      <c r="B47" s="35" t="s">
        <v>74</v>
      </c>
      <c r="C47" s="190">
        <f t="shared" si="33"/>
        <v>102844127</v>
      </c>
      <c r="D47" s="190">
        <v>102844127</v>
      </c>
      <c r="E47" s="190">
        <v>0</v>
      </c>
      <c r="F47" s="188">
        <f t="shared" si="41"/>
        <v>0</v>
      </c>
      <c r="G47" s="163"/>
      <c r="H47" s="163"/>
      <c r="I47" s="163"/>
      <c r="J47" s="163"/>
      <c r="K47" s="163"/>
      <c r="L47" s="188">
        <f t="shared" si="34"/>
        <v>102844127</v>
      </c>
      <c r="M47" s="188">
        <f t="shared" si="35"/>
        <v>102844127</v>
      </c>
      <c r="N47" s="188">
        <f t="shared" si="36"/>
        <v>0</v>
      </c>
      <c r="O47" s="163"/>
      <c r="P47" s="163"/>
    </row>
    <row r="48" spans="1:16">
      <c r="A48" s="23"/>
      <c r="B48" s="24" t="s">
        <v>69</v>
      </c>
      <c r="C48" s="188">
        <f t="shared" si="33"/>
        <v>32912000</v>
      </c>
      <c r="D48" s="188">
        <v>32912000</v>
      </c>
      <c r="E48" s="188">
        <v>0</v>
      </c>
      <c r="F48" s="188">
        <f t="shared" si="41"/>
        <v>0</v>
      </c>
      <c r="G48" s="188"/>
      <c r="H48" s="163"/>
      <c r="I48" s="163"/>
      <c r="J48" s="163"/>
      <c r="K48" s="163"/>
      <c r="L48" s="188">
        <f t="shared" si="34"/>
        <v>32912000</v>
      </c>
      <c r="M48" s="188">
        <f t="shared" si="35"/>
        <v>32912000</v>
      </c>
      <c r="N48" s="188">
        <f t="shared" si="36"/>
        <v>0</v>
      </c>
      <c r="O48" s="163"/>
      <c r="P48" s="163"/>
    </row>
    <row r="49" spans="1:16">
      <c r="A49" s="23"/>
      <c r="B49" s="24" t="s">
        <v>84</v>
      </c>
      <c r="C49" s="188">
        <f t="shared" si="33"/>
        <v>1489310</v>
      </c>
      <c r="D49" s="188">
        <v>1489310</v>
      </c>
      <c r="E49" s="188">
        <v>0</v>
      </c>
      <c r="F49" s="188">
        <f t="shared" si="41"/>
        <v>0</v>
      </c>
      <c r="G49" s="163"/>
      <c r="H49" s="163"/>
      <c r="I49" s="163"/>
      <c r="J49" s="163"/>
      <c r="K49" s="163"/>
      <c r="L49" s="188">
        <f t="shared" si="34"/>
        <v>1489310</v>
      </c>
      <c r="M49" s="188">
        <f t="shared" si="35"/>
        <v>1489310</v>
      </c>
      <c r="N49" s="188">
        <f t="shared" si="36"/>
        <v>0</v>
      </c>
      <c r="O49" s="163"/>
      <c r="P49" s="163"/>
    </row>
    <row r="50" spans="1:16">
      <c r="A50" s="23"/>
      <c r="B50" s="24" t="s">
        <v>72</v>
      </c>
      <c r="C50" s="188">
        <f t="shared" ref="C50" si="42">SUM(D50:E50)</f>
        <v>204840178.99999988</v>
      </c>
      <c r="D50" s="188">
        <f>+'PL2-Dư GNBV'!D49</f>
        <v>204840178.99999988</v>
      </c>
      <c r="E50" s="188">
        <v>0</v>
      </c>
      <c r="F50" s="188">
        <f t="shared" si="41"/>
        <v>0</v>
      </c>
      <c r="G50" s="163"/>
      <c r="H50" s="163"/>
      <c r="I50" s="188">
        <f t="shared" ref="I50" si="43">SUM(J50:K50)</f>
        <v>0</v>
      </c>
      <c r="J50" s="163"/>
      <c r="K50" s="163"/>
      <c r="L50" s="188">
        <f t="shared" ref="L50" si="44">SUM(M50:N50)</f>
        <v>204840178.99999988</v>
      </c>
      <c r="M50" s="188">
        <f t="shared" ref="M50" si="45">+D50-G50+J50</f>
        <v>204840178.99999988</v>
      </c>
      <c r="N50" s="188">
        <f t="shared" ref="N50" si="46">+E50-H50+K50</f>
        <v>0</v>
      </c>
      <c r="O50" s="163"/>
      <c r="P50" s="163"/>
    </row>
    <row r="51" spans="1:16">
      <c r="A51" s="23"/>
      <c r="B51" s="24" t="s">
        <v>77</v>
      </c>
      <c r="C51" s="188">
        <f t="shared" si="33"/>
        <v>39174800</v>
      </c>
      <c r="D51" s="188">
        <v>38174800</v>
      </c>
      <c r="E51" s="188">
        <v>1000000</v>
      </c>
      <c r="F51" s="188">
        <f>SUM(G51:H51)</f>
        <v>0</v>
      </c>
      <c r="G51" s="188"/>
      <c r="H51" s="188"/>
      <c r="I51" s="163"/>
      <c r="J51" s="163"/>
      <c r="K51" s="163"/>
      <c r="L51" s="188">
        <f t="shared" si="34"/>
        <v>39174800</v>
      </c>
      <c r="M51" s="188">
        <f t="shared" si="35"/>
        <v>38174800</v>
      </c>
      <c r="N51" s="188">
        <f t="shared" si="36"/>
        <v>1000000</v>
      </c>
      <c r="O51" s="163"/>
      <c r="P51" s="163"/>
    </row>
    <row r="52" spans="1:16">
      <c r="A52" s="23"/>
      <c r="B52" s="24" t="s">
        <v>68</v>
      </c>
      <c r="C52" s="188">
        <f t="shared" si="33"/>
        <v>356688115</v>
      </c>
      <c r="D52" s="188">
        <v>316341115</v>
      </c>
      <c r="E52" s="188">
        <v>40347000</v>
      </c>
      <c r="F52" s="188">
        <f>SUM(G52:H52)</f>
        <v>0</v>
      </c>
      <c r="G52" s="163"/>
      <c r="H52" s="163"/>
      <c r="I52" s="163"/>
      <c r="J52" s="163"/>
      <c r="K52" s="163"/>
      <c r="L52" s="188">
        <f t="shared" si="34"/>
        <v>356688115</v>
      </c>
      <c r="M52" s="188">
        <f t="shared" si="35"/>
        <v>316341115</v>
      </c>
      <c r="N52" s="188">
        <f t="shared" si="36"/>
        <v>40347000</v>
      </c>
      <c r="O52" s="163"/>
      <c r="P52" s="163"/>
    </row>
    <row r="53" spans="1:16">
      <c r="A53" s="29"/>
      <c r="B53" s="30" t="s">
        <v>117</v>
      </c>
      <c r="C53" s="188">
        <f t="shared" si="33"/>
        <v>0</v>
      </c>
      <c r="D53" s="188">
        <v>0</v>
      </c>
      <c r="E53" s="188">
        <v>0</v>
      </c>
      <c r="F53" s="163"/>
      <c r="G53" s="163"/>
      <c r="H53" s="163"/>
      <c r="I53" s="163"/>
      <c r="J53" s="163"/>
      <c r="K53" s="163"/>
      <c r="L53" s="188">
        <f t="shared" si="34"/>
        <v>0</v>
      </c>
      <c r="M53" s="188">
        <f t="shared" si="35"/>
        <v>0</v>
      </c>
      <c r="N53" s="188">
        <f t="shared" si="36"/>
        <v>0</v>
      </c>
      <c r="O53" s="163"/>
      <c r="P53" s="163"/>
    </row>
    <row r="54" spans="1:16">
      <c r="A54" s="28"/>
      <c r="B54" s="31" t="s">
        <v>118</v>
      </c>
      <c r="C54" s="188">
        <f t="shared" si="33"/>
        <v>0</v>
      </c>
      <c r="D54" s="188">
        <v>0</v>
      </c>
      <c r="E54" s="188">
        <v>0</v>
      </c>
      <c r="F54" s="163"/>
      <c r="G54" s="163"/>
      <c r="H54" s="163"/>
      <c r="I54" s="163"/>
      <c r="J54" s="163"/>
      <c r="K54" s="163"/>
      <c r="L54" s="188">
        <f t="shared" si="34"/>
        <v>0</v>
      </c>
      <c r="M54" s="188">
        <f t="shared" si="35"/>
        <v>0</v>
      </c>
      <c r="N54" s="188">
        <f t="shared" si="36"/>
        <v>0</v>
      </c>
      <c r="O54" s="163"/>
      <c r="P54" s="163"/>
    </row>
    <row r="55" spans="1:16" ht="31.5">
      <c r="A55" s="122" t="s">
        <v>89</v>
      </c>
      <c r="B55" s="123" t="s">
        <v>119</v>
      </c>
      <c r="C55" s="148">
        <f t="shared" ref="C55:D55" si="47">+C56+C61+C62</f>
        <v>290216940</v>
      </c>
      <c r="D55" s="148">
        <f t="shared" si="47"/>
        <v>290216940</v>
      </c>
      <c r="E55" s="148">
        <f t="shared" ref="E55:N55" si="48">+E56+E61+E62</f>
        <v>0</v>
      </c>
      <c r="F55" s="148">
        <f t="shared" si="48"/>
        <v>0</v>
      </c>
      <c r="G55" s="148">
        <f t="shared" si="48"/>
        <v>0</v>
      </c>
      <c r="H55" s="148">
        <f t="shared" si="48"/>
        <v>0</v>
      </c>
      <c r="I55" s="148">
        <f t="shared" si="48"/>
        <v>0</v>
      </c>
      <c r="J55" s="148">
        <f t="shared" si="48"/>
        <v>0</v>
      </c>
      <c r="K55" s="148">
        <f t="shared" si="48"/>
        <v>0</v>
      </c>
      <c r="L55" s="148">
        <f t="shared" si="48"/>
        <v>290216940</v>
      </c>
      <c r="M55" s="148">
        <f t="shared" si="48"/>
        <v>290216940</v>
      </c>
      <c r="N55" s="148">
        <f t="shared" si="48"/>
        <v>0</v>
      </c>
      <c r="O55" s="191" t="s">
        <v>171</v>
      </c>
      <c r="P55" s="163"/>
    </row>
    <row r="56" spans="1:16" ht="34.5" customHeight="1">
      <c r="A56" s="25" t="s">
        <v>120</v>
      </c>
      <c r="B56" s="26" t="s">
        <v>121</v>
      </c>
      <c r="C56" s="194">
        <f>SUM(D56:E56)</f>
        <v>41992940</v>
      </c>
      <c r="D56" s="194">
        <f>+D57+D58</f>
        <v>41992940</v>
      </c>
      <c r="E56" s="194">
        <f t="shared" ref="E56:N56" si="49">+E57+E58</f>
        <v>0</v>
      </c>
      <c r="F56" s="194">
        <f t="shared" si="49"/>
        <v>0</v>
      </c>
      <c r="G56" s="194">
        <f t="shared" si="49"/>
        <v>0</v>
      </c>
      <c r="H56" s="194">
        <f t="shared" si="49"/>
        <v>0</v>
      </c>
      <c r="I56" s="194">
        <f t="shared" si="49"/>
        <v>0</v>
      </c>
      <c r="J56" s="194">
        <f t="shared" si="49"/>
        <v>0</v>
      </c>
      <c r="K56" s="194">
        <f t="shared" si="49"/>
        <v>0</v>
      </c>
      <c r="L56" s="194">
        <f t="shared" si="49"/>
        <v>41992940</v>
      </c>
      <c r="M56" s="194">
        <f t="shared" si="49"/>
        <v>41992940</v>
      </c>
      <c r="N56" s="194">
        <f t="shared" si="49"/>
        <v>0</v>
      </c>
      <c r="O56" s="163"/>
      <c r="P56" s="163"/>
    </row>
    <row r="57" spans="1:16" ht="36.75" customHeight="1">
      <c r="A57" s="29" t="s">
        <v>122</v>
      </c>
      <c r="B57" s="34" t="s">
        <v>123</v>
      </c>
      <c r="C57" s="188">
        <f t="shared" si="33"/>
        <v>0</v>
      </c>
      <c r="D57" s="188">
        <v>0</v>
      </c>
      <c r="E57" s="188">
        <v>0</v>
      </c>
      <c r="F57" s="163"/>
      <c r="G57" s="163"/>
      <c r="H57" s="163"/>
      <c r="I57" s="163"/>
      <c r="J57" s="163"/>
      <c r="K57" s="163"/>
      <c r="L57" s="188">
        <f t="shared" si="34"/>
        <v>0</v>
      </c>
      <c r="M57" s="188">
        <f t="shared" si="35"/>
        <v>0</v>
      </c>
      <c r="N57" s="188">
        <f t="shared" si="36"/>
        <v>0</v>
      </c>
      <c r="O57" s="163"/>
      <c r="P57" s="163"/>
    </row>
    <row r="58" spans="1:16" ht="54.75" customHeight="1">
      <c r="A58" s="29" t="s">
        <v>122</v>
      </c>
      <c r="B58" s="34" t="s">
        <v>124</v>
      </c>
      <c r="C58" s="188">
        <f>+C59+C60</f>
        <v>41992940</v>
      </c>
      <c r="D58" s="188">
        <f>+D59+D60</f>
        <v>41992940</v>
      </c>
      <c r="E58" s="188">
        <f t="shared" ref="E58:M58" si="50">+E59+E60</f>
        <v>0</v>
      </c>
      <c r="F58" s="188">
        <f t="shared" si="50"/>
        <v>0</v>
      </c>
      <c r="G58" s="188">
        <f t="shared" si="50"/>
        <v>0</v>
      </c>
      <c r="H58" s="188">
        <f t="shared" si="50"/>
        <v>0</v>
      </c>
      <c r="I58" s="188">
        <f t="shared" si="50"/>
        <v>0</v>
      </c>
      <c r="J58" s="188">
        <f t="shared" si="50"/>
        <v>0</v>
      </c>
      <c r="K58" s="188">
        <f t="shared" si="50"/>
        <v>0</v>
      </c>
      <c r="L58" s="188">
        <f t="shared" si="50"/>
        <v>41992940</v>
      </c>
      <c r="M58" s="188">
        <f t="shared" si="50"/>
        <v>41992940</v>
      </c>
      <c r="N58" s="188">
        <f t="shared" si="36"/>
        <v>0</v>
      </c>
      <c r="O58" s="163"/>
      <c r="P58" s="163"/>
    </row>
    <row r="59" spans="1:16" ht="24" customHeight="1">
      <c r="A59" s="28" t="s">
        <v>125</v>
      </c>
      <c r="B59" s="31" t="s">
        <v>168</v>
      </c>
      <c r="C59" s="188">
        <f t="shared" si="33"/>
        <v>41992940</v>
      </c>
      <c r="D59" s="188">
        <v>41992940</v>
      </c>
      <c r="E59" s="188">
        <v>0</v>
      </c>
      <c r="F59" s="188">
        <f>SUM(G59:H59)</f>
        <v>0</v>
      </c>
      <c r="G59" s="188"/>
      <c r="H59" s="163"/>
      <c r="I59" s="163"/>
      <c r="J59" s="163"/>
      <c r="K59" s="163"/>
      <c r="L59" s="188">
        <f t="shared" si="34"/>
        <v>41992940</v>
      </c>
      <c r="M59" s="188">
        <f t="shared" si="35"/>
        <v>41992940</v>
      </c>
      <c r="N59" s="188">
        <f t="shared" si="36"/>
        <v>0</v>
      </c>
      <c r="O59" s="163"/>
      <c r="P59" s="163"/>
    </row>
    <row r="60" spans="1:16" ht="24" customHeight="1">
      <c r="A60" s="28"/>
      <c r="B60" s="31" t="s">
        <v>126</v>
      </c>
      <c r="C60" s="188">
        <f t="shared" si="33"/>
        <v>0</v>
      </c>
      <c r="D60" s="188">
        <v>0</v>
      </c>
      <c r="E60" s="188">
        <v>0</v>
      </c>
      <c r="F60" s="163"/>
      <c r="G60" s="163"/>
      <c r="H60" s="163"/>
      <c r="I60" s="163"/>
      <c r="J60" s="163"/>
      <c r="K60" s="163"/>
      <c r="L60" s="188">
        <f t="shared" si="34"/>
        <v>0</v>
      </c>
      <c r="M60" s="188">
        <f t="shared" si="35"/>
        <v>0</v>
      </c>
      <c r="N60" s="188">
        <f t="shared" si="36"/>
        <v>0</v>
      </c>
      <c r="O60" s="163"/>
      <c r="P60" s="163"/>
    </row>
    <row r="61" spans="1:16" ht="36.75" customHeight="1">
      <c r="A61" s="25" t="s">
        <v>120</v>
      </c>
      <c r="B61" s="26" t="s">
        <v>127</v>
      </c>
      <c r="C61" s="194">
        <f t="shared" si="33"/>
        <v>0</v>
      </c>
      <c r="D61" s="194">
        <v>0</v>
      </c>
      <c r="E61" s="194">
        <v>0</v>
      </c>
      <c r="F61" s="163"/>
      <c r="G61" s="163"/>
      <c r="H61" s="163"/>
      <c r="I61" s="163"/>
      <c r="J61" s="163"/>
      <c r="K61" s="163"/>
      <c r="L61" s="188">
        <f t="shared" si="34"/>
        <v>0</v>
      </c>
      <c r="M61" s="188">
        <f t="shared" si="35"/>
        <v>0</v>
      </c>
      <c r="N61" s="188">
        <f t="shared" si="36"/>
        <v>0</v>
      </c>
      <c r="O61" s="163"/>
      <c r="P61" s="163"/>
    </row>
    <row r="62" spans="1:16" ht="22.5" customHeight="1">
      <c r="A62" s="25" t="s">
        <v>120</v>
      </c>
      <c r="B62" s="26" t="s">
        <v>128</v>
      </c>
      <c r="C62" s="194">
        <f>+C63</f>
        <v>248224000</v>
      </c>
      <c r="D62" s="194">
        <f t="shared" ref="D62:N62" si="51">+D63</f>
        <v>248224000</v>
      </c>
      <c r="E62" s="194">
        <f t="shared" si="51"/>
        <v>0</v>
      </c>
      <c r="F62" s="194">
        <f t="shared" si="51"/>
        <v>0</v>
      </c>
      <c r="G62" s="194">
        <f t="shared" si="51"/>
        <v>0</v>
      </c>
      <c r="H62" s="194">
        <f t="shared" si="51"/>
        <v>0</v>
      </c>
      <c r="I62" s="194">
        <f t="shared" si="51"/>
        <v>0</v>
      </c>
      <c r="J62" s="194">
        <f t="shared" si="51"/>
        <v>0</v>
      </c>
      <c r="K62" s="194">
        <f t="shared" si="51"/>
        <v>0</v>
      </c>
      <c r="L62" s="194">
        <f t="shared" si="51"/>
        <v>248224000</v>
      </c>
      <c r="M62" s="194">
        <f t="shared" si="51"/>
        <v>248224000</v>
      </c>
      <c r="N62" s="194">
        <f t="shared" si="51"/>
        <v>0</v>
      </c>
      <c r="O62" s="163"/>
      <c r="P62" s="163"/>
    </row>
    <row r="63" spans="1:16" ht="22.5" customHeight="1">
      <c r="A63" s="23"/>
      <c r="B63" s="31" t="s">
        <v>94</v>
      </c>
      <c r="C63" s="188">
        <f t="shared" si="33"/>
        <v>248224000</v>
      </c>
      <c r="D63" s="188">
        <v>248224000</v>
      </c>
      <c r="E63" s="188">
        <v>0</v>
      </c>
      <c r="F63" s="188">
        <f>SUM(G63:H63)</f>
        <v>0</v>
      </c>
      <c r="G63" s="188"/>
      <c r="H63" s="163"/>
      <c r="I63" s="163"/>
      <c r="J63" s="163"/>
      <c r="K63" s="163"/>
      <c r="L63" s="188">
        <f t="shared" si="34"/>
        <v>248224000</v>
      </c>
      <c r="M63" s="188">
        <f t="shared" si="35"/>
        <v>248224000</v>
      </c>
      <c r="N63" s="188">
        <f t="shared" si="36"/>
        <v>0</v>
      </c>
      <c r="O63" s="163"/>
      <c r="P63" s="163"/>
    </row>
    <row r="64" spans="1:16" ht="35.25" customHeight="1">
      <c r="A64" s="122" t="s">
        <v>100</v>
      </c>
      <c r="B64" s="126" t="s">
        <v>129</v>
      </c>
      <c r="C64" s="148">
        <f>+C65+C76</f>
        <v>381381664</v>
      </c>
      <c r="D64" s="148">
        <f t="shared" ref="D64:N64" si="52">+D65+D76</f>
        <v>379024164</v>
      </c>
      <c r="E64" s="148">
        <f t="shared" si="52"/>
        <v>2357500</v>
      </c>
      <c r="F64" s="148">
        <f t="shared" si="52"/>
        <v>2633422</v>
      </c>
      <c r="G64" s="148">
        <f t="shared" si="52"/>
        <v>2633422</v>
      </c>
      <c r="H64" s="148">
        <f t="shared" si="52"/>
        <v>0</v>
      </c>
      <c r="I64" s="148">
        <f t="shared" si="52"/>
        <v>6019950</v>
      </c>
      <c r="J64" s="148">
        <f t="shared" si="52"/>
        <v>6019950</v>
      </c>
      <c r="K64" s="148">
        <f t="shared" si="52"/>
        <v>0</v>
      </c>
      <c r="L64" s="148">
        <f t="shared" si="52"/>
        <v>384768192</v>
      </c>
      <c r="M64" s="148">
        <f t="shared" si="52"/>
        <v>382410692</v>
      </c>
      <c r="N64" s="148">
        <f t="shared" si="52"/>
        <v>2357500</v>
      </c>
      <c r="O64" s="191" t="s">
        <v>171</v>
      </c>
      <c r="P64" s="163"/>
    </row>
    <row r="65" spans="1:16" ht="35.25" customHeight="1">
      <c r="A65" s="25" t="s">
        <v>120</v>
      </c>
      <c r="B65" s="26" t="s">
        <v>130</v>
      </c>
      <c r="C65" s="27">
        <f>SUM(C66:C75)</f>
        <v>174094087</v>
      </c>
      <c r="D65" s="27">
        <f t="shared" ref="D65:N65" si="53">SUM(D66:D75)</f>
        <v>173394087</v>
      </c>
      <c r="E65" s="27">
        <f t="shared" si="53"/>
        <v>700000</v>
      </c>
      <c r="F65" s="27">
        <f t="shared" si="53"/>
        <v>1160692</v>
      </c>
      <c r="G65" s="27">
        <f t="shared" si="53"/>
        <v>1160692</v>
      </c>
      <c r="H65" s="27">
        <f t="shared" si="53"/>
        <v>0</v>
      </c>
      <c r="I65" s="27">
        <f t="shared" si="53"/>
        <v>435570</v>
      </c>
      <c r="J65" s="27">
        <f t="shared" si="53"/>
        <v>435570</v>
      </c>
      <c r="K65" s="27">
        <f t="shared" si="53"/>
        <v>0</v>
      </c>
      <c r="L65" s="27">
        <f t="shared" si="53"/>
        <v>173368965</v>
      </c>
      <c r="M65" s="27">
        <f t="shared" si="53"/>
        <v>172668965</v>
      </c>
      <c r="N65" s="27">
        <f t="shared" si="53"/>
        <v>700000</v>
      </c>
      <c r="O65" s="163"/>
      <c r="P65" s="163"/>
    </row>
    <row r="66" spans="1:16" s="193" customFormat="1" ht="23.25" customHeight="1">
      <c r="A66" s="33" t="s">
        <v>31</v>
      </c>
      <c r="B66" s="160" t="s">
        <v>181</v>
      </c>
      <c r="C66" s="128">
        <f t="shared" si="33"/>
        <v>128644650</v>
      </c>
      <c r="D66" s="128">
        <v>128644650</v>
      </c>
      <c r="E66" s="128">
        <v>0</v>
      </c>
      <c r="F66" s="128">
        <f t="shared" ref="F66:F73" si="54">SUM(G66:H66)</f>
        <v>0</v>
      </c>
      <c r="G66" s="167"/>
      <c r="H66" s="167"/>
      <c r="I66" s="160">
        <f t="shared" ref="I66:I73" si="55">SUM(J66:K66)</f>
        <v>0</v>
      </c>
      <c r="J66" s="160"/>
      <c r="K66" s="160"/>
      <c r="L66" s="128">
        <f t="shared" si="34"/>
        <v>128644650</v>
      </c>
      <c r="M66" s="128">
        <f t="shared" si="35"/>
        <v>128644650</v>
      </c>
      <c r="N66" s="128">
        <f t="shared" si="36"/>
        <v>0</v>
      </c>
      <c r="O66" s="160"/>
      <c r="P66" s="160"/>
    </row>
    <row r="67" spans="1:16" ht="23.25" customHeight="1">
      <c r="A67" s="33" t="s">
        <v>31</v>
      </c>
      <c r="B67" s="35" t="s">
        <v>65</v>
      </c>
      <c r="C67" s="128">
        <f t="shared" si="33"/>
        <v>3598000</v>
      </c>
      <c r="D67" s="128">
        <v>3598000</v>
      </c>
      <c r="E67" s="128">
        <v>0</v>
      </c>
      <c r="F67" s="128">
        <f t="shared" si="54"/>
        <v>0</v>
      </c>
      <c r="G67" s="163"/>
      <c r="H67" s="163"/>
      <c r="I67" s="163">
        <f t="shared" si="55"/>
        <v>0</v>
      </c>
      <c r="J67" s="163"/>
      <c r="K67" s="163"/>
      <c r="L67" s="188">
        <f t="shared" si="34"/>
        <v>3598000</v>
      </c>
      <c r="M67" s="188">
        <f t="shared" si="35"/>
        <v>3598000</v>
      </c>
      <c r="N67" s="188">
        <f t="shared" si="36"/>
        <v>0</v>
      </c>
      <c r="O67" s="163"/>
      <c r="P67" s="163"/>
    </row>
    <row r="68" spans="1:16" ht="23.25" customHeight="1">
      <c r="A68" s="33" t="s">
        <v>31</v>
      </c>
      <c r="B68" s="35" t="s">
        <v>67</v>
      </c>
      <c r="C68" s="188">
        <f t="shared" si="33"/>
        <v>520914</v>
      </c>
      <c r="D68" s="188">
        <v>520914</v>
      </c>
      <c r="E68" s="188">
        <v>0</v>
      </c>
      <c r="F68" s="128">
        <f t="shared" si="54"/>
        <v>520914</v>
      </c>
      <c r="G68" s="188">
        <f>+D68</f>
        <v>520914</v>
      </c>
      <c r="H68" s="163"/>
      <c r="I68" s="163">
        <f t="shared" si="55"/>
        <v>0</v>
      </c>
      <c r="J68" s="163"/>
      <c r="K68" s="163"/>
      <c r="L68" s="188">
        <f t="shared" si="34"/>
        <v>0</v>
      </c>
      <c r="M68" s="188">
        <f t="shared" si="35"/>
        <v>0</v>
      </c>
      <c r="N68" s="188">
        <f t="shared" si="36"/>
        <v>0</v>
      </c>
      <c r="O68" s="163"/>
      <c r="P68" s="163"/>
    </row>
    <row r="69" spans="1:16" ht="23.25" customHeight="1">
      <c r="A69" s="33" t="s">
        <v>31</v>
      </c>
      <c r="B69" s="35" t="s">
        <v>64</v>
      </c>
      <c r="C69" s="188">
        <f t="shared" si="33"/>
        <v>562000</v>
      </c>
      <c r="D69" s="188">
        <v>562000</v>
      </c>
      <c r="E69" s="188">
        <v>0</v>
      </c>
      <c r="F69" s="128">
        <f t="shared" si="54"/>
        <v>562000</v>
      </c>
      <c r="G69" s="188">
        <f>+D69</f>
        <v>562000</v>
      </c>
      <c r="H69" s="163"/>
      <c r="I69" s="163">
        <f t="shared" si="55"/>
        <v>0</v>
      </c>
      <c r="J69" s="163"/>
      <c r="K69" s="163"/>
      <c r="L69" s="188">
        <f t="shared" si="34"/>
        <v>0</v>
      </c>
      <c r="M69" s="188">
        <f t="shared" si="35"/>
        <v>0</v>
      </c>
      <c r="N69" s="188">
        <f t="shared" si="36"/>
        <v>0</v>
      </c>
      <c r="O69" s="163"/>
      <c r="P69" s="163"/>
    </row>
    <row r="70" spans="1:16" ht="23.25" customHeight="1">
      <c r="A70" s="33" t="s">
        <v>31</v>
      </c>
      <c r="B70" s="35" t="s">
        <v>63</v>
      </c>
      <c r="C70" s="188">
        <f t="shared" si="33"/>
        <v>7693700</v>
      </c>
      <c r="D70" s="188">
        <v>7193700</v>
      </c>
      <c r="E70" s="188">
        <v>500000</v>
      </c>
      <c r="F70" s="128">
        <f t="shared" si="54"/>
        <v>0</v>
      </c>
      <c r="G70" s="163"/>
      <c r="H70" s="163"/>
      <c r="I70" s="163">
        <f t="shared" si="55"/>
        <v>0</v>
      </c>
      <c r="J70" s="163"/>
      <c r="K70" s="163"/>
      <c r="L70" s="188">
        <f t="shared" si="34"/>
        <v>7693700</v>
      </c>
      <c r="M70" s="188">
        <f t="shared" si="35"/>
        <v>7193700</v>
      </c>
      <c r="N70" s="188">
        <f t="shared" si="36"/>
        <v>500000</v>
      </c>
      <c r="O70" s="163"/>
      <c r="P70" s="163"/>
    </row>
    <row r="71" spans="1:16" ht="23.25" customHeight="1">
      <c r="A71" s="33" t="s">
        <v>31</v>
      </c>
      <c r="B71" s="35" t="s">
        <v>74</v>
      </c>
      <c r="C71" s="190">
        <f t="shared" ref="C71:C89" si="56">SUM(D71:E71)</f>
        <v>9000000</v>
      </c>
      <c r="D71" s="190">
        <v>8800000</v>
      </c>
      <c r="E71" s="190">
        <v>200000</v>
      </c>
      <c r="F71" s="128">
        <f t="shared" si="54"/>
        <v>0</v>
      </c>
      <c r="G71" s="188"/>
      <c r="H71" s="188"/>
      <c r="I71" s="163">
        <f t="shared" si="55"/>
        <v>0</v>
      </c>
      <c r="J71" s="163"/>
      <c r="K71" s="163"/>
      <c r="L71" s="188">
        <f t="shared" si="34"/>
        <v>9000000</v>
      </c>
      <c r="M71" s="188">
        <f t="shared" si="35"/>
        <v>8800000</v>
      </c>
      <c r="N71" s="188">
        <f t="shared" si="36"/>
        <v>200000</v>
      </c>
      <c r="O71" s="163"/>
      <c r="P71" s="163"/>
    </row>
    <row r="72" spans="1:16" s="193" customFormat="1" ht="23.25" customHeight="1">
      <c r="A72" s="33" t="s">
        <v>31</v>
      </c>
      <c r="B72" s="35" t="s">
        <v>62</v>
      </c>
      <c r="C72" s="128">
        <f t="shared" si="56"/>
        <v>23945045</v>
      </c>
      <c r="D72" s="128">
        <v>23945045</v>
      </c>
      <c r="E72" s="128">
        <v>0</v>
      </c>
      <c r="F72" s="128">
        <f t="shared" si="54"/>
        <v>0</v>
      </c>
      <c r="G72" s="160"/>
      <c r="H72" s="160"/>
      <c r="I72" s="163">
        <f t="shared" si="55"/>
        <v>0</v>
      </c>
      <c r="J72" s="160"/>
      <c r="K72" s="160"/>
      <c r="L72" s="128">
        <f t="shared" si="34"/>
        <v>23945045</v>
      </c>
      <c r="M72" s="128">
        <f t="shared" si="35"/>
        <v>23945045</v>
      </c>
      <c r="N72" s="128">
        <f t="shared" si="36"/>
        <v>0</v>
      </c>
      <c r="O72" s="160"/>
      <c r="P72" s="160"/>
    </row>
    <row r="73" spans="1:16" ht="23.25" customHeight="1">
      <c r="A73" s="33" t="s">
        <v>31</v>
      </c>
      <c r="B73" s="35" t="s">
        <v>132</v>
      </c>
      <c r="C73" s="188">
        <f t="shared" si="56"/>
        <v>77778</v>
      </c>
      <c r="D73" s="188">
        <f>+'PL2-Dư GNBV'!D68</f>
        <v>77778</v>
      </c>
      <c r="E73" s="188"/>
      <c r="F73" s="128">
        <f t="shared" si="54"/>
        <v>77778</v>
      </c>
      <c r="G73" s="188">
        <f>+D73</f>
        <v>77778</v>
      </c>
      <c r="H73" s="163"/>
      <c r="I73" s="163">
        <f t="shared" si="55"/>
        <v>0</v>
      </c>
      <c r="J73" s="163"/>
      <c r="K73" s="163"/>
      <c r="L73" s="128">
        <f t="shared" ref="L73:L74" si="57">SUM(M73:N73)</f>
        <v>0</v>
      </c>
      <c r="M73" s="128">
        <f t="shared" ref="M73:M74" si="58">+D73-G73+J73</f>
        <v>0</v>
      </c>
      <c r="N73" s="128">
        <f t="shared" ref="N73:N74" si="59">+E73-H73+K73</f>
        <v>0</v>
      </c>
      <c r="O73" s="163"/>
      <c r="P73" s="163"/>
    </row>
    <row r="74" spans="1:16" ht="23.25" customHeight="1">
      <c r="A74" s="33"/>
      <c r="B74" s="24" t="s">
        <v>79</v>
      </c>
      <c r="C74" s="188">
        <f t="shared" si="56"/>
        <v>0</v>
      </c>
      <c r="D74" s="188"/>
      <c r="E74" s="188"/>
      <c r="F74" s="128"/>
      <c r="G74" s="188"/>
      <c r="H74" s="163"/>
      <c r="I74" s="163">
        <f>SUM(J74:K74)</f>
        <v>0</v>
      </c>
      <c r="J74" s="188"/>
      <c r="K74" s="163"/>
      <c r="L74" s="128">
        <f t="shared" si="57"/>
        <v>0</v>
      </c>
      <c r="M74" s="128">
        <f t="shared" si="58"/>
        <v>0</v>
      </c>
      <c r="N74" s="128">
        <f t="shared" si="59"/>
        <v>0</v>
      </c>
      <c r="O74" s="163"/>
      <c r="P74" s="163"/>
    </row>
    <row r="75" spans="1:16" ht="23.25" customHeight="1">
      <c r="A75" s="33" t="s">
        <v>31</v>
      </c>
      <c r="B75" s="35" t="s">
        <v>77</v>
      </c>
      <c r="C75" s="188">
        <f t="shared" si="56"/>
        <v>52000</v>
      </c>
      <c r="D75" s="188">
        <v>52000</v>
      </c>
      <c r="E75" s="188">
        <v>0</v>
      </c>
      <c r="F75" s="128">
        <f t="shared" ref="F75:F80" si="60">SUM(G75:H75)</f>
        <v>0</v>
      </c>
      <c r="G75" s="163"/>
      <c r="H75" s="163"/>
      <c r="I75" s="166">
        <f>SUM(J75:K75)</f>
        <v>435570</v>
      </c>
      <c r="J75" s="188">
        <f>+G51+G89</f>
        <v>435570</v>
      </c>
      <c r="K75" s="188">
        <f>+H51</f>
        <v>0</v>
      </c>
      <c r="L75" s="188">
        <f t="shared" si="34"/>
        <v>487570</v>
      </c>
      <c r="M75" s="188">
        <f t="shared" si="35"/>
        <v>487570</v>
      </c>
      <c r="N75" s="188">
        <f t="shared" si="36"/>
        <v>0</v>
      </c>
      <c r="O75" s="163"/>
      <c r="P75" s="163"/>
    </row>
    <row r="76" spans="1:16" ht="23.25" customHeight="1">
      <c r="A76" s="25" t="s">
        <v>120</v>
      </c>
      <c r="B76" s="32" t="s">
        <v>131</v>
      </c>
      <c r="C76" s="27">
        <f t="shared" ref="C76:N76" si="61">SUM(C77:C89)</f>
        <v>207287577</v>
      </c>
      <c r="D76" s="27">
        <f t="shared" si="61"/>
        <v>205630077</v>
      </c>
      <c r="E76" s="27">
        <f t="shared" si="61"/>
        <v>1657500</v>
      </c>
      <c r="F76" s="27">
        <f t="shared" si="61"/>
        <v>1472730</v>
      </c>
      <c r="G76" s="27">
        <f t="shared" si="61"/>
        <v>1472730</v>
      </c>
      <c r="H76" s="27">
        <f t="shared" si="61"/>
        <v>0</v>
      </c>
      <c r="I76" s="27">
        <f t="shared" si="61"/>
        <v>5584380</v>
      </c>
      <c r="J76" s="27">
        <f t="shared" si="61"/>
        <v>5584380</v>
      </c>
      <c r="K76" s="27">
        <f t="shared" si="61"/>
        <v>0</v>
      </c>
      <c r="L76" s="27">
        <f t="shared" si="61"/>
        <v>211399227</v>
      </c>
      <c r="M76" s="27">
        <f t="shared" si="61"/>
        <v>209741727</v>
      </c>
      <c r="N76" s="27">
        <f t="shared" si="61"/>
        <v>1657500</v>
      </c>
      <c r="O76" s="163"/>
      <c r="P76" s="163"/>
    </row>
    <row r="77" spans="1:16" ht="23.25" customHeight="1">
      <c r="A77" s="33" t="s">
        <v>31</v>
      </c>
      <c r="B77" s="160" t="s">
        <v>181</v>
      </c>
      <c r="C77" s="188">
        <f t="shared" si="56"/>
        <v>94766400</v>
      </c>
      <c r="D77" s="188">
        <v>94766400</v>
      </c>
      <c r="E77" s="188">
        <v>0</v>
      </c>
      <c r="F77" s="128">
        <f t="shared" si="60"/>
        <v>0</v>
      </c>
      <c r="G77" s="166"/>
      <c r="H77" s="163"/>
      <c r="I77" s="163"/>
      <c r="J77" s="163"/>
      <c r="K77" s="163"/>
      <c r="L77" s="188">
        <f t="shared" si="34"/>
        <v>94766400</v>
      </c>
      <c r="M77" s="188">
        <f t="shared" si="35"/>
        <v>94766400</v>
      </c>
      <c r="N77" s="188">
        <f t="shared" si="36"/>
        <v>0</v>
      </c>
      <c r="O77" s="163"/>
      <c r="P77" s="163"/>
    </row>
    <row r="78" spans="1:16" ht="23.25" customHeight="1">
      <c r="A78" s="33" t="s">
        <v>31</v>
      </c>
      <c r="B78" s="35" t="s">
        <v>65</v>
      </c>
      <c r="C78" s="188">
        <f t="shared" si="56"/>
        <v>9660320</v>
      </c>
      <c r="D78" s="188">
        <v>9660320</v>
      </c>
      <c r="E78" s="188">
        <v>0</v>
      </c>
      <c r="F78" s="128">
        <f t="shared" si="60"/>
        <v>0</v>
      </c>
      <c r="G78" s="163"/>
      <c r="H78" s="163"/>
      <c r="I78" s="163"/>
      <c r="J78" s="163"/>
      <c r="K78" s="163"/>
      <c r="L78" s="188">
        <f t="shared" si="34"/>
        <v>9660320</v>
      </c>
      <c r="M78" s="188">
        <f t="shared" si="35"/>
        <v>9660320</v>
      </c>
      <c r="N78" s="188">
        <f t="shared" si="36"/>
        <v>0</v>
      </c>
      <c r="O78" s="163"/>
      <c r="P78" s="163"/>
    </row>
    <row r="79" spans="1:16" ht="23.25" customHeight="1">
      <c r="A79" s="33" t="s">
        <v>31</v>
      </c>
      <c r="B79" s="35" t="s">
        <v>67</v>
      </c>
      <c r="C79" s="190">
        <f t="shared" si="56"/>
        <v>8360</v>
      </c>
      <c r="D79" s="190">
        <v>8360</v>
      </c>
      <c r="E79" s="190">
        <v>0</v>
      </c>
      <c r="F79" s="128">
        <f t="shared" si="60"/>
        <v>8360</v>
      </c>
      <c r="G79" s="188">
        <f>+D79</f>
        <v>8360</v>
      </c>
      <c r="H79" s="163"/>
      <c r="I79" s="163"/>
      <c r="J79" s="163"/>
      <c r="K79" s="163"/>
      <c r="L79" s="188">
        <f t="shared" si="34"/>
        <v>0</v>
      </c>
      <c r="M79" s="188">
        <f t="shared" si="35"/>
        <v>0</v>
      </c>
      <c r="N79" s="188">
        <f t="shared" si="36"/>
        <v>0</v>
      </c>
      <c r="O79" s="163"/>
      <c r="P79" s="163"/>
    </row>
    <row r="80" spans="1:16" s="193" customFormat="1" ht="23.25" customHeight="1">
      <c r="A80" s="33" t="s">
        <v>31</v>
      </c>
      <c r="B80" s="35" t="s">
        <v>79</v>
      </c>
      <c r="C80" s="128">
        <f t="shared" si="56"/>
        <v>28472100</v>
      </c>
      <c r="D80" s="128">
        <v>27814600</v>
      </c>
      <c r="E80" s="128">
        <v>657500</v>
      </c>
      <c r="F80" s="128">
        <f t="shared" si="60"/>
        <v>0</v>
      </c>
      <c r="G80" s="160"/>
      <c r="H80" s="160"/>
      <c r="I80" s="128">
        <f>SUM(J80:K80)</f>
        <v>2560300</v>
      </c>
      <c r="J80" s="128">
        <f>+G42</f>
        <v>2560300</v>
      </c>
      <c r="K80" s="160"/>
      <c r="L80" s="128">
        <f t="shared" si="34"/>
        <v>31032400</v>
      </c>
      <c r="M80" s="128">
        <f t="shared" si="35"/>
        <v>30374900</v>
      </c>
      <c r="N80" s="128">
        <f t="shared" si="36"/>
        <v>657500</v>
      </c>
      <c r="O80" s="160"/>
      <c r="P80" s="160"/>
    </row>
    <row r="81" spans="1:16" s="193" customFormat="1" ht="23.25" customHeight="1">
      <c r="A81" s="33" t="s">
        <v>31</v>
      </c>
      <c r="B81" s="35" t="s">
        <v>132</v>
      </c>
      <c r="C81" s="128">
        <f t="shared" si="56"/>
        <v>1028800</v>
      </c>
      <c r="D81" s="128">
        <f>+'PL2-Dư GNBV'!D75</f>
        <v>1028800</v>
      </c>
      <c r="E81" s="128">
        <v>0</v>
      </c>
      <c r="F81" s="128">
        <f>SUM(G81:H81)</f>
        <v>1028800</v>
      </c>
      <c r="G81" s="128">
        <f>+D81</f>
        <v>1028800</v>
      </c>
      <c r="H81" s="128">
        <f>+E81</f>
        <v>0</v>
      </c>
      <c r="I81" s="128">
        <f t="shared" ref="I81:I88" si="62">SUM(J81:K81)</f>
        <v>0</v>
      </c>
      <c r="J81" s="160"/>
      <c r="K81" s="160"/>
      <c r="L81" s="128">
        <f t="shared" si="34"/>
        <v>0</v>
      </c>
      <c r="M81" s="128">
        <f t="shared" si="35"/>
        <v>0</v>
      </c>
      <c r="N81" s="128">
        <f t="shared" si="36"/>
        <v>0</v>
      </c>
      <c r="O81" s="160"/>
      <c r="P81" s="160"/>
    </row>
    <row r="82" spans="1:16" ht="23.25" customHeight="1">
      <c r="A82" s="33" t="s">
        <v>31</v>
      </c>
      <c r="B82" s="35" t="s">
        <v>72</v>
      </c>
      <c r="C82" s="188">
        <f t="shared" si="56"/>
        <v>21728</v>
      </c>
      <c r="D82" s="188">
        <v>21728</v>
      </c>
      <c r="E82" s="188">
        <v>0</v>
      </c>
      <c r="F82" s="128">
        <f t="shared" ref="F82:F89" si="63">SUM(G82:H82)</f>
        <v>0</v>
      </c>
      <c r="G82" s="163"/>
      <c r="H82" s="163"/>
      <c r="I82" s="128">
        <f t="shared" si="62"/>
        <v>0</v>
      </c>
      <c r="J82" s="163"/>
      <c r="K82" s="163"/>
      <c r="L82" s="188">
        <f t="shared" si="34"/>
        <v>21728</v>
      </c>
      <c r="M82" s="188">
        <f t="shared" si="35"/>
        <v>21728</v>
      </c>
      <c r="N82" s="188">
        <f t="shared" si="36"/>
        <v>0</v>
      </c>
      <c r="O82" s="163"/>
      <c r="P82" s="163"/>
    </row>
    <row r="83" spans="1:16" ht="23.25" customHeight="1">
      <c r="A83" s="33" t="s">
        <v>31</v>
      </c>
      <c r="B83" s="35" t="s">
        <v>84</v>
      </c>
      <c r="C83" s="188">
        <f t="shared" si="56"/>
        <v>117500</v>
      </c>
      <c r="D83" s="188">
        <v>117500</v>
      </c>
      <c r="E83" s="188">
        <v>0</v>
      </c>
      <c r="F83" s="128">
        <f t="shared" si="63"/>
        <v>0</v>
      </c>
      <c r="G83" s="163"/>
      <c r="H83" s="163"/>
      <c r="I83" s="128">
        <f t="shared" si="62"/>
        <v>0</v>
      </c>
      <c r="J83" s="163"/>
      <c r="K83" s="163"/>
      <c r="L83" s="188">
        <f t="shared" si="34"/>
        <v>117500</v>
      </c>
      <c r="M83" s="188">
        <f t="shared" si="35"/>
        <v>117500</v>
      </c>
      <c r="N83" s="188">
        <f t="shared" si="36"/>
        <v>0</v>
      </c>
      <c r="O83" s="163"/>
      <c r="P83" s="163"/>
    </row>
    <row r="84" spans="1:16" ht="23.25" customHeight="1">
      <c r="A84" s="33" t="s">
        <v>31</v>
      </c>
      <c r="B84" s="35" t="s">
        <v>66</v>
      </c>
      <c r="C84" s="190">
        <f t="shared" si="56"/>
        <v>19748199</v>
      </c>
      <c r="D84" s="190">
        <v>19748199</v>
      </c>
      <c r="E84" s="190">
        <v>0</v>
      </c>
      <c r="F84" s="128">
        <f t="shared" si="63"/>
        <v>0</v>
      </c>
      <c r="G84" s="163"/>
      <c r="H84" s="163"/>
      <c r="I84" s="128">
        <f t="shared" si="62"/>
        <v>0</v>
      </c>
      <c r="J84" s="163"/>
      <c r="K84" s="163"/>
      <c r="L84" s="188">
        <f t="shared" si="34"/>
        <v>19748199</v>
      </c>
      <c r="M84" s="188">
        <f t="shared" si="35"/>
        <v>19748199</v>
      </c>
      <c r="N84" s="188">
        <f t="shared" si="36"/>
        <v>0</v>
      </c>
      <c r="O84" s="163"/>
      <c r="P84" s="163"/>
    </row>
    <row r="85" spans="1:16" ht="23.25" customHeight="1">
      <c r="A85" s="33" t="s">
        <v>31</v>
      </c>
      <c r="B85" s="35" t="s">
        <v>63</v>
      </c>
      <c r="C85" s="188">
        <f t="shared" si="56"/>
        <v>30028600</v>
      </c>
      <c r="D85" s="188">
        <v>29728600</v>
      </c>
      <c r="E85" s="188">
        <v>300000</v>
      </c>
      <c r="F85" s="128">
        <f t="shared" si="63"/>
        <v>0</v>
      </c>
      <c r="G85" s="163"/>
      <c r="H85" s="163"/>
      <c r="I85" s="128">
        <f t="shared" si="62"/>
        <v>0</v>
      </c>
      <c r="J85" s="163"/>
      <c r="K85" s="163"/>
      <c r="L85" s="188">
        <f t="shared" si="34"/>
        <v>30028600</v>
      </c>
      <c r="M85" s="188">
        <f t="shared" si="35"/>
        <v>29728600</v>
      </c>
      <c r="N85" s="188">
        <f t="shared" si="36"/>
        <v>300000</v>
      </c>
      <c r="O85" s="163"/>
      <c r="P85" s="163"/>
    </row>
    <row r="86" spans="1:16" ht="23.25" customHeight="1">
      <c r="A86" s="33" t="s">
        <v>31</v>
      </c>
      <c r="B86" s="35" t="s">
        <v>69</v>
      </c>
      <c r="C86" s="188">
        <f t="shared" si="56"/>
        <v>14000000</v>
      </c>
      <c r="D86" s="188">
        <v>13600000</v>
      </c>
      <c r="E86" s="188">
        <v>400000</v>
      </c>
      <c r="F86" s="128">
        <f t="shared" si="63"/>
        <v>0</v>
      </c>
      <c r="G86" s="188"/>
      <c r="H86" s="188"/>
      <c r="I86" s="128">
        <f t="shared" si="62"/>
        <v>0</v>
      </c>
      <c r="J86" s="163"/>
      <c r="K86" s="163"/>
      <c r="L86" s="188">
        <f t="shared" si="34"/>
        <v>14000000</v>
      </c>
      <c r="M86" s="188">
        <f t="shared" si="35"/>
        <v>13600000</v>
      </c>
      <c r="N86" s="188">
        <f t="shared" si="36"/>
        <v>400000</v>
      </c>
      <c r="O86" s="163"/>
      <c r="P86" s="163"/>
    </row>
    <row r="87" spans="1:16" ht="23.25" customHeight="1">
      <c r="A87" s="33" t="s">
        <v>31</v>
      </c>
      <c r="B87" s="35" t="s">
        <v>74</v>
      </c>
      <c r="C87" s="188">
        <f t="shared" si="56"/>
        <v>9000000</v>
      </c>
      <c r="D87" s="188">
        <v>8700000</v>
      </c>
      <c r="E87" s="188">
        <v>300000</v>
      </c>
      <c r="F87" s="128">
        <f t="shared" si="63"/>
        <v>0</v>
      </c>
      <c r="G87" s="188"/>
      <c r="H87" s="188"/>
      <c r="I87" s="128">
        <f t="shared" si="62"/>
        <v>0</v>
      </c>
      <c r="J87" s="163"/>
      <c r="K87" s="163"/>
      <c r="L87" s="188">
        <f t="shared" si="34"/>
        <v>9000000</v>
      </c>
      <c r="M87" s="188">
        <f t="shared" si="35"/>
        <v>8700000</v>
      </c>
      <c r="N87" s="188">
        <f t="shared" si="36"/>
        <v>300000</v>
      </c>
      <c r="O87" s="163"/>
      <c r="P87" s="163"/>
    </row>
    <row r="88" spans="1:16" ht="23.25" customHeight="1">
      <c r="A88" s="33" t="s">
        <v>31</v>
      </c>
      <c r="B88" s="35" t="s">
        <v>64</v>
      </c>
      <c r="C88" s="188"/>
      <c r="D88" s="188"/>
      <c r="E88" s="188"/>
      <c r="F88" s="128"/>
      <c r="G88" s="188"/>
      <c r="H88" s="188"/>
      <c r="I88" s="128">
        <f t="shared" si="62"/>
        <v>3024080</v>
      </c>
      <c r="J88" s="188">
        <f>+G69+G39</f>
        <v>3024080</v>
      </c>
      <c r="K88" s="163"/>
      <c r="L88" s="188">
        <f t="shared" ref="L88" si="64">SUM(M88:N88)</f>
        <v>3024080</v>
      </c>
      <c r="M88" s="188">
        <f t="shared" ref="M88" si="65">+D88-G88+J88</f>
        <v>3024080</v>
      </c>
      <c r="N88" s="188">
        <f t="shared" ref="N88" si="66">+E88-H88+K88</f>
        <v>0</v>
      </c>
      <c r="O88" s="163"/>
      <c r="P88" s="163"/>
    </row>
    <row r="89" spans="1:16" ht="23.25" customHeight="1">
      <c r="A89" s="33" t="s">
        <v>31</v>
      </c>
      <c r="B89" s="35" t="s">
        <v>77</v>
      </c>
      <c r="C89" s="188">
        <f t="shared" si="56"/>
        <v>435570</v>
      </c>
      <c r="D89" s="188">
        <v>435570</v>
      </c>
      <c r="E89" s="188">
        <v>0</v>
      </c>
      <c r="F89" s="128">
        <f t="shared" si="63"/>
        <v>435570</v>
      </c>
      <c r="G89" s="188">
        <f t="shared" ref="G89" si="67">+D89</f>
        <v>435570</v>
      </c>
      <c r="H89" s="188">
        <f t="shared" ref="H89" si="68">+E89</f>
        <v>0</v>
      </c>
      <c r="I89" s="163"/>
      <c r="J89" s="163"/>
      <c r="K89" s="163"/>
      <c r="L89" s="188">
        <f t="shared" ref="L89:L90" si="69">SUM(M89:N89)</f>
        <v>0</v>
      </c>
      <c r="M89" s="188">
        <f t="shared" ref="M89:M90" si="70">+D89-G89+J89</f>
        <v>0</v>
      </c>
      <c r="N89" s="188">
        <f t="shared" ref="N89:N90" si="71">+E89-H89+K89</f>
        <v>0</v>
      </c>
      <c r="O89" s="163"/>
      <c r="P89" s="163"/>
    </row>
    <row r="90" spans="1:16" s="157" customFormat="1" ht="23.25" customHeight="1">
      <c r="A90" s="178" t="s">
        <v>169</v>
      </c>
      <c r="B90" s="195" t="s">
        <v>173</v>
      </c>
      <c r="C90" s="180"/>
      <c r="D90" s="180"/>
      <c r="E90" s="180"/>
      <c r="F90" s="180"/>
      <c r="G90" s="180"/>
      <c r="H90" s="180"/>
      <c r="I90" s="181">
        <f>SUM(J90:K90)</f>
        <v>0</v>
      </c>
      <c r="J90" s="181"/>
      <c r="K90" s="181"/>
      <c r="L90" s="181">
        <f t="shared" si="69"/>
        <v>0</v>
      </c>
      <c r="M90" s="181">
        <f t="shared" si="70"/>
        <v>0</v>
      </c>
      <c r="N90" s="181">
        <f t="shared" si="71"/>
        <v>0</v>
      </c>
      <c r="O90" s="180"/>
      <c r="P90" s="180"/>
    </row>
  </sheetData>
  <mergeCells count="18">
    <mergeCell ref="A10:B10"/>
    <mergeCell ref="P6:P8"/>
    <mergeCell ref="N1:P1"/>
    <mergeCell ref="N5:P5"/>
    <mergeCell ref="A2:P2"/>
    <mergeCell ref="A3:P3"/>
    <mergeCell ref="M7:N7"/>
    <mergeCell ref="A6:A8"/>
    <mergeCell ref="B6:B8"/>
    <mergeCell ref="C6:E6"/>
    <mergeCell ref="F6:K6"/>
    <mergeCell ref="L6:N6"/>
    <mergeCell ref="O6:O8"/>
    <mergeCell ref="C7:C8"/>
    <mergeCell ref="D7:E7"/>
    <mergeCell ref="F7:H7"/>
    <mergeCell ref="I7:K7"/>
    <mergeCell ref="L7:L8"/>
  </mergeCells>
  <pageMargins left="0.24" right="0.16" top="0.3" bottom="0.21" header="0.3" footer="0.2"/>
  <pageSetup paperSize="9" scale="54" orientation="landscape" r:id="rId1"/>
</worksheet>
</file>

<file path=xl/worksheets/sheet7.xml><?xml version="1.0" encoding="utf-8"?>
<worksheet xmlns="http://schemas.openxmlformats.org/spreadsheetml/2006/main" xmlns:r="http://schemas.openxmlformats.org/officeDocument/2006/relationships">
  <sheetPr>
    <tabColor rgb="FF7030A0"/>
  </sheetPr>
  <dimension ref="A1:P71"/>
  <sheetViews>
    <sheetView view="pageBreakPreview" zoomScale="70" zoomScaleSheetLayoutView="70" workbookViewId="0">
      <pane xSplit="2" ySplit="8" topLeftCell="D66" activePane="bottomRight" state="frozen"/>
      <selection pane="topRight" activeCell="C1" sqref="C1"/>
      <selection pane="bottomLeft" activeCell="A9" sqref="A9"/>
      <selection pane="bottomRight" activeCell="G14" sqref="G14"/>
    </sheetView>
  </sheetViews>
  <sheetFormatPr defaultColWidth="9" defaultRowHeight="15.75"/>
  <cols>
    <col min="1" max="1" width="6.625" style="150" customWidth="1"/>
    <col min="2" max="2" width="48.5" style="150" customWidth="1"/>
    <col min="3" max="5" width="13.875" style="150" customWidth="1"/>
    <col min="6" max="6" width="10.75" style="150" customWidth="1"/>
    <col min="7" max="7" width="10.25" style="150" customWidth="1"/>
    <col min="8" max="8" width="10.5" style="150" customWidth="1"/>
    <col min="9" max="9" width="10.625" style="150" customWidth="1"/>
    <col min="10" max="10" width="9.625" style="150" customWidth="1"/>
    <col min="11" max="11" width="9.875" style="150" customWidth="1"/>
    <col min="12" max="14" width="13.875" style="150" customWidth="1"/>
    <col min="15" max="15" width="15.75" style="150" customWidth="1"/>
    <col min="16" max="16" width="14.875" style="150" customWidth="1"/>
    <col min="17" max="16384" width="9" style="150"/>
  </cols>
  <sheetData>
    <row r="1" spans="1:16" ht="22.5" customHeight="1">
      <c r="N1" s="441" t="s">
        <v>23</v>
      </c>
      <c r="O1" s="441"/>
      <c r="P1" s="441"/>
    </row>
    <row r="2" spans="1:16" ht="26.25" customHeight="1">
      <c r="A2" s="441" t="s">
        <v>24</v>
      </c>
      <c r="B2" s="441"/>
      <c r="C2" s="441"/>
      <c r="D2" s="441"/>
      <c r="E2" s="441"/>
      <c r="F2" s="441"/>
      <c r="G2" s="441"/>
      <c r="H2" s="441"/>
      <c r="I2" s="441"/>
      <c r="J2" s="441"/>
      <c r="K2" s="441"/>
      <c r="L2" s="441"/>
      <c r="M2" s="441"/>
      <c r="N2" s="441"/>
      <c r="O2" s="441"/>
      <c r="P2" s="441"/>
    </row>
    <row r="3" spans="1:16" ht="21" customHeight="1">
      <c r="A3" s="443" t="str">
        <f>'B2 PAĐC GNBV'!A3:O3</f>
        <v>(Kèm theo Nghị quyết số      /NQ-HĐND ngày    /4/2025 của Hội đồng nhân dân huyện)</v>
      </c>
      <c r="B3" s="443"/>
      <c r="C3" s="443"/>
      <c r="D3" s="443"/>
      <c r="E3" s="443"/>
      <c r="F3" s="443"/>
      <c r="G3" s="443"/>
      <c r="H3" s="443"/>
      <c r="I3" s="443"/>
      <c r="J3" s="443"/>
      <c r="K3" s="443"/>
      <c r="L3" s="443"/>
      <c r="M3" s="443"/>
      <c r="N3" s="443"/>
      <c r="O3" s="443"/>
      <c r="P3" s="443"/>
    </row>
    <row r="5" spans="1:16" ht="21" customHeight="1">
      <c r="N5" s="442" t="s">
        <v>20</v>
      </c>
      <c r="O5" s="442"/>
      <c r="P5" s="442"/>
    </row>
    <row r="6" spans="1:16" ht="37.9" customHeight="1">
      <c r="A6" s="444" t="s">
        <v>0</v>
      </c>
      <c r="B6" s="444" t="s">
        <v>1</v>
      </c>
      <c r="C6" s="444" t="str">
        <f>'B2 PAĐC GNBV'!C6:E6</f>
        <v xml:space="preserve">Số kinh phí sự nghiệp được giao </v>
      </c>
      <c r="D6" s="444"/>
      <c r="E6" s="444"/>
      <c r="F6" s="444" t="s">
        <v>2</v>
      </c>
      <c r="G6" s="444"/>
      <c r="H6" s="444"/>
      <c r="I6" s="444"/>
      <c r="J6" s="444"/>
      <c r="K6" s="444"/>
      <c r="L6" s="444" t="s">
        <v>5</v>
      </c>
      <c r="M6" s="444"/>
      <c r="N6" s="444"/>
      <c r="O6" s="444" t="s">
        <v>25</v>
      </c>
      <c r="P6" s="444" t="s">
        <v>41</v>
      </c>
    </row>
    <row r="7" spans="1:16" ht="28.5" customHeight="1">
      <c r="A7" s="444"/>
      <c r="B7" s="444"/>
      <c r="C7" s="444" t="s">
        <v>7</v>
      </c>
      <c r="D7" s="444" t="s">
        <v>8</v>
      </c>
      <c r="E7" s="444"/>
      <c r="F7" s="444" t="s">
        <v>4</v>
      </c>
      <c r="G7" s="444"/>
      <c r="H7" s="444"/>
      <c r="I7" s="444" t="s">
        <v>3</v>
      </c>
      <c r="J7" s="444"/>
      <c r="K7" s="444"/>
      <c r="L7" s="444" t="s">
        <v>7</v>
      </c>
      <c r="M7" s="444" t="s">
        <v>8</v>
      </c>
      <c r="N7" s="444"/>
      <c r="O7" s="444"/>
      <c r="P7" s="444"/>
    </row>
    <row r="8" spans="1:16" ht="28.5" customHeight="1">
      <c r="A8" s="444"/>
      <c r="B8" s="444"/>
      <c r="C8" s="444"/>
      <c r="D8" s="151" t="s">
        <v>9</v>
      </c>
      <c r="E8" s="151" t="s">
        <v>10</v>
      </c>
      <c r="F8" s="151" t="s">
        <v>7</v>
      </c>
      <c r="G8" s="151" t="s">
        <v>9</v>
      </c>
      <c r="H8" s="151" t="s">
        <v>10</v>
      </c>
      <c r="I8" s="151" t="s">
        <v>7</v>
      </c>
      <c r="J8" s="151" t="s">
        <v>9</v>
      </c>
      <c r="K8" s="151" t="s">
        <v>10</v>
      </c>
      <c r="L8" s="444"/>
      <c r="M8" s="151" t="s">
        <v>9</v>
      </c>
      <c r="N8" s="151" t="s">
        <v>10</v>
      </c>
      <c r="O8" s="444"/>
      <c r="P8" s="444"/>
    </row>
    <row r="9" spans="1:16" s="154" customFormat="1" ht="18" customHeight="1">
      <c r="A9" s="152">
        <v>1</v>
      </c>
      <c r="B9" s="153">
        <v>2</v>
      </c>
      <c r="C9" s="152" t="s">
        <v>11</v>
      </c>
      <c r="D9" s="153">
        <v>4</v>
      </c>
      <c r="E9" s="152">
        <v>5</v>
      </c>
      <c r="F9" s="153" t="s">
        <v>12</v>
      </c>
      <c r="G9" s="152" t="s">
        <v>13</v>
      </c>
      <c r="H9" s="153" t="s">
        <v>14</v>
      </c>
      <c r="I9" s="152" t="s">
        <v>15</v>
      </c>
      <c r="J9" s="153" t="s">
        <v>16</v>
      </c>
      <c r="K9" s="152" t="s">
        <v>17</v>
      </c>
      <c r="L9" s="153" t="s">
        <v>18</v>
      </c>
      <c r="M9" s="152">
        <v>13</v>
      </c>
      <c r="N9" s="153">
        <v>14</v>
      </c>
      <c r="O9" s="152">
        <v>15</v>
      </c>
      <c r="P9" s="152">
        <v>16</v>
      </c>
    </row>
    <row r="10" spans="1:16" s="157" customFormat="1" ht="25.5" customHeight="1">
      <c r="A10" s="446" t="s">
        <v>29</v>
      </c>
      <c r="B10" s="446"/>
      <c r="C10" s="155">
        <f>+C11+C30</f>
        <v>1012132950</v>
      </c>
      <c r="D10" s="155">
        <f t="shared" ref="D10:E10" si="0">+D11+D30</f>
        <v>968630950</v>
      </c>
      <c r="E10" s="155">
        <f t="shared" si="0"/>
        <v>13502000</v>
      </c>
      <c r="F10" s="155">
        <f>+F11+F30+F71</f>
        <v>0</v>
      </c>
      <c r="G10" s="155">
        <f t="shared" ref="G10:N10" si="1">+G11+G30+G71</f>
        <v>0</v>
      </c>
      <c r="H10" s="155">
        <f t="shared" si="1"/>
        <v>0</v>
      </c>
      <c r="I10" s="155">
        <f t="shared" si="1"/>
        <v>0</v>
      </c>
      <c r="J10" s="155">
        <f t="shared" si="1"/>
        <v>0</v>
      </c>
      <c r="K10" s="155">
        <f t="shared" si="1"/>
        <v>0</v>
      </c>
      <c r="L10" s="155">
        <f t="shared" si="1"/>
        <v>1012132950</v>
      </c>
      <c r="M10" s="155">
        <f t="shared" si="1"/>
        <v>968630950</v>
      </c>
      <c r="N10" s="155">
        <f t="shared" si="1"/>
        <v>13502000</v>
      </c>
      <c r="O10" s="156"/>
      <c r="P10" s="156"/>
    </row>
    <row r="11" spans="1:16" s="157" customFormat="1" ht="35.450000000000003" customHeight="1">
      <c r="A11" s="122" t="s">
        <v>6</v>
      </c>
      <c r="B11" s="126" t="s">
        <v>133</v>
      </c>
      <c r="C11" s="158">
        <f>+C12+C13+C14+C15+C17+C18+C26+C27+C28+C29</f>
        <v>230000000</v>
      </c>
      <c r="D11" s="158">
        <f>+D12+D13+D14+D15+D17+D18+D26+D27+D28+D29</f>
        <v>230000000</v>
      </c>
      <c r="E11" s="158">
        <f t="shared" ref="E11:N11" si="2">+E12+E13+E14+E15+E17+E18+E26+E27+E28+E29</f>
        <v>0</v>
      </c>
      <c r="F11" s="158">
        <f t="shared" si="2"/>
        <v>0</v>
      </c>
      <c r="G11" s="158">
        <f t="shared" si="2"/>
        <v>0</v>
      </c>
      <c r="H11" s="158">
        <f t="shared" si="2"/>
        <v>0</v>
      </c>
      <c r="I11" s="158">
        <f t="shared" si="2"/>
        <v>0</v>
      </c>
      <c r="J11" s="158">
        <f t="shared" si="2"/>
        <v>0</v>
      </c>
      <c r="K11" s="158">
        <f t="shared" si="2"/>
        <v>0</v>
      </c>
      <c r="L11" s="158">
        <f t="shared" si="2"/>
        <v>230000000</v>
      </c>
      <c r="M11" s="158">
        <f t="shared" si="2"/>
        <v>230000000</v>
      </c>
      <c r="N11" s="158">
        <f t="shared" si="2"/>
        <v>0</v>
      </c>
      <c r="O11" s="159"/>
      <c r="P11" s="159"/>
    </row>
    <row r="12" spans="1:16" ht="72" customHeight="1">
      <c r="A12" s="23" t="s">
        <v>30</v>
      </c>
      <c r="B12" s="24" t="s">
        <v>134</v>
      </c>
      <c r="C12" s="160"/>
      <c r="D12" s="161"/>
      <c r="E12" s="160"/>
      <c r="F12" s="162">
        <f t="shared" ref="F12:F17" si="3">SUM(G12:H12)</f>
        <v>0</v>
      </c>
      <c r="G12" s="163"/>
      <c r="H12" s="163"/>
      <c r="I12" s="163"/>
      <c r="J12" s="163"/>
      <c r="K12" s="163"/>
      <c r="L12" s="162">
        <f t="shared" ref="L12:L17" si="4">+C12-F12+I12</f>
        <v>0</v>
      </c>
      <c r="M12" s="162">
        <f t="shared" ref="M12:M17" si="5">+D12-G12+J12</f>
        <v>0</v>
      </c>
      <c r="N12" s="162">
        <f t="shared" ref="N12:N17" si="6">+E12-H12+K12</f>
        <v>0</v>
      </c>
      <c r="O12" s="163"/>
      <c r="P12" s="163"/>
    </row>
    <row r="13" spans="1:16" ht="56.1" customHeight="1">
      <c r="A13" s="23" t="s">
        <v>75</v>
      </c>
      <c r="B13" s="24" t="s">
        <v>135</v>
      </c>
      <c r="C13" s="160"/>
      <c r="D13" s="161"/>
      <c r="E13" s="160"/>
      <c r="F13" s="162">
        <f t="shared" si="3"/>
        <v>0</v>
      </c>
      <c r="G13" s="163"/>
      <c r="H13" s="163"/>
      <c r="I13" s="163"/>
      <c r="J13" s="163"/>
      <c r="K13" s="163"/>
      <c r="L13" s="162">
        <f t="shared" si="4"/>
        <v>0</v>
      </c>
      <c r="M13" s="162">
        <f t="shared" si="5"/>
        <v>0</v>
      </c>
      <c r="N13" s="162">
        <f t="shared" si="6"/>
        <v>0</v>
      </c>
      <c r="O13" s="163"/>
      <c r="P13" s="163"/>
    </row>
    <row r="14" spans="1:16" ht="45" customHeight="1">
      <c r="A14" s="23" t="s">
        <v>85</v>
      </c>
      <c r="B14" s="24" t="s">
        <v>136</v>
      </c>
      <c r="C14" s="160"/>
      <c r="D14" s="161"/>
      <c r="E14" s="160"/>
      <c r="F14" s="162">
        <f t="shared" si="3"/>
        <v>0</v>
      </c>
      <c r="G14" s="163"/>
      <c r="H14" s="163"/>
      <c r="I14" s="163"/>
      <c r="J14" s="163"/>
      <c r="K14" s="163"/>
      <c r="L14" s="162">
        <f t="shared" si="4"/>
        <v>0</v>
      </c>
      <c r="M14" s="162">
        <f t="shared" si="5"/>
        <v>0</v>
      </c>
      <c r="N14" s="162">
        <f t="shared" si="6"/>
        <v>0</v>
      </c>
      <c r="O14" s="163"/>
      <c r="P14" s="163"/>
    </row>
    <row r="15" spans="1:16" ht="51" customHeight="1">
      <c r="A15" s="23" t="s">
        <v>89</v>
      </c>
      <c r="B15" s="24" t="s">
        <v>137</v>
      </c>
      <c r="C15" s="160"/>
      <c r="D15" s="161"/>
      <c r="E15" s="160"/>
      <c r="F15" s="162">
        <f t="shared" si="3"/>
        <v>0</v>
      </c>
      <c r="G15" s="163"/>
      <c r="H15" s="163"/>
      <c r="I15" s="163"/>
      <c r="J15" s="163"/>
      <c r="K15" s="163"/>
      <c r="L15" s="162">
        <f t="shared" si="4"/>
        <v>0</v>
      </c>
      <c r="M15" s="162">
        <f t="shared" si="5"/>
        <v>0</v>
      </c>
      <c r="N15" s="162">
        <f t="shared" si="6"/>
        <v>0</v>
      </c>
      <c r="O15" s="163"/>
      <c r="P15" s="163"/>
    </row>
    <row r="16" spans="1:16" ht="34.5" customHeight="1">
      <c r="A16" s="23">
        <v>1</v>
      </c>
      <c r="B16" s="24" t="s">
        <v>138</v>
      </c>
      <c r="C16" s="160"/>
      <c r="D16" s="161"/>
      <c r="E16" s="160"/>
      <c r="F16" s="162">
        <f t="shared" si="3"/>
        <v>0</v>
      </c>
      <c r="G16" s="163"/>
      <c r="H16" s="163"/>
      <c r="I16" s="163"/>
      <c r="J16" s="163"/>
      <c r="K16" s="163"/>
      <c r="L16" s="162">
        <f t="shared" si="4"/>
        <v>0</v>
      </c>
      <c r="M16" s="162">
        <f t="shared" si="5"/>
        <v>0</v>
      </c>
      <c r="N16" s="162">
        <f t="shared" si="6"/>
        <v>0</v>
      </c>
      <c r="O16" s="163"/>
      <c r="P16" s="163"/>
    </row>
    <row r="17" spans="1:16" ht="60" customHeight="1">
      <c r="A17" s="23" t="s">
        <v>98</v>
      </c>
      <c r="B17" s="24" t="s">
        <v>139</v>
      </c>
      <c r="C17" s="160"/>
      <c r="D17" s="161"/>
      <c r="E17" s="160"/>
      <c r="F17" s="162">
        <f t="shared" si="3"/>
        <v>0</v>
      </c>
      <c r="G17" s="163"/>
      <c r="H17" s="163"/>
      <c r="I17" s="163"/>
      <c r="J17" s="163"/>
      <c r="K17" s="163"/>
      <c r="L17" s="162">
        <f t="shared" si="4"/>
        <v>0</v>
      </c>
      <c r="M17" s="162">
        <f t="shared" si="5"/>
        <v>0</v>
      </c>
      <c r="N17" s="162">
        <f t="shared" si="6"/>
        <v>0</v>
      </c>
      <c r="O17" s="163"/>
      <c r="P17" s="163"/>
    </row>
    <row r="18" spans="1:16" ht="72.95" customHeight="1">
      <c r="A18" s="23" t="s">
        <v>140</v>
      </c>
      <c r="B18" s="24" t="s">
        <v>141</v>
      </c>
      <c r="C18" s="164">
        <f>+C19+C20+C21+C23+C24+C25</f>
        <v>230000000</v>
      </c>
      <c r="D18" s="164">
        <f t="shared" ref="D18:E18" si="7">+D19+D20+D21+D23+D24+D25</f>
        <v>230000000</v>
      </c>
      <c r="E18" s="164">
        <f t="shared" si="7"/>
        <v>0</v>
      </c>
      <c r="F18" s="162">
        <f>SUM(G18:H18)</f>
        <v>0</v>
      </c>
      <c r="G18" s="162"/>
      <c r="H18" s="163"/>
      <c r="I18" s="163"/>
      <c r="J18" s="163"/>
      <c r="K18" s="163"/>
      <c r="L18" s="162">
        <f>+C18-F18+I18</f>
        <v>230000000</v>
      </c>
      <c r="M18" s="162">
        <f>+D18-G18+J18</f>
        <v>230000000</v>
      </c>
      <c r="N18" s="162">
        <f>+E18-H18+K18</f>
        <v>0</v>
      </c>
      <c r="O18" s="163"/>
      <c r="P18" s="163"/>
    </row>
    <row r="19" spans="1:16" ht="87" customHeight="1">
      <c r="A19" s="23">
        <v>1</v>
      </c>
      <c r="B19" s="24" t="s">
        <v>142</v>
      </c>
      <c r="C19" s="160"/>
      <c r="D19" s="161"/>
      <c r="E19" s="160"/>
      <c r="F19" s="162">
        <f t="shared" ref="F19:F70" si="8">SUM(G19:H19)</f>
        <v>0</v>
      </c>
      <c r="G19" s="163"/>
      <c r="H19" s="163"/>
      <c r="I19" s="163"/>
      <c r="J19" s="163"/>
      <c r="K19" s="163"/>
      <c r="L19" s="162">
        <f t="shared" ref="L19:L70" si="9">+C19-F19+I19</f>
        <v>0</v>
      </c>
      <c r="M19" s="162">
        <f t="shared" ref="M19:M71" si="10">+D19-G19+J19</f>
        <v>0</v>
      </c>
      <c r="N19" s="162">
        <f t="shared" ref="N19:N71" si="11">+E19-H19+K19</f>
        <v>0</v>
      </c>
      <c r="O19" s="163"/>
      <c r="P19" s="163"/>
    </row>
    <row r="20" spans="1:16" ht="42.95" customHeight="1">
      <c r="A20" s="23">
        <v>2</v>
      </c>
      <c r="B20" s="24" t="s">
        <v>143</v>
      </c>
      <c r="C20" s="160"/>
      <c r="D20" s="161"/>
      <c r="E20" s="160"/>
      <c r="F20" s="162">
        <f t="shared" si="8"/>
        <v>0</v>
      </c>
      <c r="G20" s="163"/>
      <c r="H20" s="163"/>
      <c r="I20" s="163"/>
      <c r="J20" s="163"/>
      <c r="K20" s="163"/>
      <c r="L20" s="162">
        <f t="shared" si="9"/>
        <v>0</v>
      </c>
      <c r="M20" s="162">
        <f t="shared" si="10"/>
        <v>0</v>
      </c>
      <c r="N20" s="162">
        <f t="shared" si="11"/>
        <v>0</v>
      </c>
      <c r="O20" s="163"/>
      <c r="P20" s="163"/>
    </row>
    <row r="21" spans="1:16" ht="57.95" customHeight="1">
      <c r="A21" s="23">
        <v>3</v>
      </c>
      <c r="B21" s="24" t="s">
        <v>144</v>
      </c>
      <c r="C21" s="164">
        <f>+C22</f>
        <v>230000000</v>
      </c>
      <c r="D21" s="164">
        <f t="shared" ref="D21:E21" si="12">+D22</f>
        <v>230000000</v>
      </c>
      <c r="E21" s="164">
        <f t="shared" si="12"/>
        <v>0</v>
      </c>
      <c r="F21" s="162">
        <f t="shared" si="8"/>
        <v>0</v>
      </c>
      <c r="G21" s="163"/>
      <c r="H21" s="163"/>
      <c r="I21" s="163"/>
      <c r="J21" s="163"/>
      <c r="K21" s="163"/>
      <c r="L21" s="162">
        <f t="shared" si="9"/>
        <v>230000000</v>
      </c>
      <c r="M21" s="162">
        <f t="shared" si="10"/>
        <v>230000000</v>
      </c>
      <c r="N21" s="162">
        <f t="shared" si="11"/>
        <v>0</v>
      </c>
      <c r="O21" s="163"/>
      <c r="P21" s="163"/>
    </row>
    <row r="22" spans="1:16" ht="23.45" customHeight="1">
      <c r="A22" s="23"/>
      <c r="B22" s="24" t="s">
        <v>71</v>
      </c>
      <c r="C22" s="164">
        <f>SUM(D22:E22)</f>
        <v>230000000</v>
      </c>
      <c r="D22" s="161">
        <v>230000000</v>
      </c>
      <c r="E22" s="160"/>
      <c r="F22" s="162">
        <f t="shared" si="8"/>
        <v>0</v>
      </c>
      <c r="G22" s="163"/>
      <c r="H22" s="163"/>
      <c r="I22" s="163"/>
      <c r="J22" s="163"/>
      <c r="K22" s="163"/>
      <c r="L22" s="162">
        <f t="shared" si="9"/>
        <v>230000000</v>
      </c>
      <c r="M22" s="162">
        <f t="shared" si="10"/>
        <v>230000000</v>
      </c>
      <c r="N22" s="162">
        <f t="shared" si="11"/>
        <v>0</v>
      </c>
      <c r="O22" s="163"/>
      <c r="P22" s="163"/>
    </row>
    <row r="23" spans="1:16" ht="60" customHeight="1">
      <c r="A23" s="23">
        <v>4</v>
      </c>
      <c r="B23" s="24" t="s">
        <v>145</v>
      </c>
      <c r="C23" s="160"/>
      <c r="D23" s="161"/>
      <c r="E23" s="160"/>
      <c r="F23" s="162">
        <f t="shared" si="8"/>
        <v>0</v>
      </c>
      <c r="G23" s="163"/>
      <c r="H23" s="163"/>
      <c r="I23" s="163"/>
      <c r="J23" s="163"/>
      <c r="K23" s="163"/>
      <c r="L23" s="162">
        <f t="shared" si="9"/>
        <v>0</v>
      </c>
      <c r="M23" s="162">
        <f t="shared" si="10"/>
        <v>0</v>
      </c>
      <c r="N23" s="162">
        <f t="shared" si="11"/>
        <v>0</v>
      </c>
      <c r="O23" s="163"/>
      <c r="P23" s="163"/>
    </row>
    <row r="24" spans="1:16" ht="50.1" customHeight="1">
      <c r="A24" s="23">
        <v>5</v>
      </c>
      <c r="B24" s="24" t="s">
        <v>146</v>
      </c>
      <c r="C24" s="160"/>
      <c r="D24" s="161"/>
      <c r="E24" s="160"/>
      <c r="F24" s="162">
        <f t="shared" si="8"/>
        <v>0</v>
      </c>
      <c r="G24" s="163"/>
      <c r="H24" s="163"/>
      <c r="I24" s="163"/>
      <c r="J24" s="163"/>
      <c r="K24" s="163"/>
      <c r="L24" s="162">
        <f t="shared" si="9"/>
        <v>0</v>
      </c>
      <c r="M24" s="162">
        <f t="shared" si="10"/>
        <v>0</v>
      </c>
      <c r="N24" s="162">
        <f t="shared" si="11"/>
        <v>0</v>
      </c>
      <c r="O24" s="163"/>
      <c r="P24" s="163"/>
    </row>
    <row r="25" spans="1:16" ht="42.95" customHeight="1">
      <c r="A25" s="23">
        <v>6</v>
      </c>
      <c r="B25" s="24" t="s">
        <v>147</v>
      </c>
      <c r="C25" s="160"/>
      <c r="D25" s="161"/>
      <c r="E25" s="160"/>
      <c r="F25" s="162">
        <f t="shared" si="8"/>
        <v>0</v>
      </c>
      <c r="G25" s="163"/>
      <c r="H25" s="163"/>
      <c r="I25" s="163"/>
      <c r="J25" s="163"/>
      <c r="K25" s="163"/>
      <c r="L25" s="162">
        <f t="shared" si="9"/>
        <v>0</v>
      </c>
      <c r="M25" s="162">
        <f t="shared" si="10"/>
        <v>0</v>
      </c>
      <c r="N25" s="162">
        <f t="shared" si="11"/>
        <v>0</v>
      </c>
      <c r="O25" s="163"/>
      <c r="P25" s="163"/>
    </row>
    <row r="26" spans="1:16" ht="141.94999999999999" customHeight="1">
      <c r="A26" s="23" t="s">
        <v>100</v>
      </c>
      <c r="B26" s="24" t="s">
        <v>148</v>
      </c>
      <c r="C26" s="160"/>
      <c r="D26" s="161"/>
      <c r="E26" s="160"/>
      <c r="F26" s="162">
        <f t="shared" si="8"/>
        <v>0</v>
      </c>
      <c r="G26" s="163"/>
      <c r="H26" s="163"/>
      <c r="I26" s="163"/>
      <c r="J26" s="163"/>
      <c r="K26" s="163"/>
      <c r="L26" s="162">
        <f t="shared" si="9"/>
        <v>0</v>
      </c>
      <c r="M26" s="162">
        <f t="shared" si="10"/>
        <v>0</v>
      </c>
      <c r="N26" s="162">
        <f t="shared" si="11"/>
        <v>0</v>
      </c>
      <c r="O26" s="163"/>
      <c r="P26" s="163"/>
    </row>
    <row r="27" spans="1:16" ht="57.95" customHeight="1">
      <c r="A27" s="23" t="s">
        <v>102</v>
      </c>
      <c r="B27" s="24" t="s">
        <v>149</v>
      </c>
      <c r="C27" s="160"/>
      <c r="D27" s="161"/>
      <c r="E27" s="160"/>
      <c r="F27" s="162">
        <f t="shared" si="8"/>
        <v>0</v>
      </c>
      <c r="G27" s="163"/>
      <c r="H27" s="163"/>
      <c r="I27" s="163"/>
      <c r="J27" s="163"/>
      <c r="K27" s="163"/>
      <c r="L27" s="162">
        <f t="shared" si="9"/>
        <v>0</v>
      </c>
      <c r="M27" s="162">
        <f t="shared" si="10"/>
        <v>0</v>
      </c>
      <c r="N27" s="162">
        <f t="shared" si="11"/>
        <v>0</v>
      </c>
      <c r="O27" s="163"/>
      <c r="P27" s="163"/>
    </row>
    <row r="28" spans="1:16" ht="44.1" customHeight="1">
      <c r="A28" s="23" t="s">
        <v>105</v>
      </c>
      <c r="B28" s="24" t="s">
        <v>150</v>
      </c>
      <c r="C28" s="160"/>
      <c r="D28" s="161"/>
      <c r="E28" s="160"/>
      <c r="F28" s="162">
        <f t="shared" si="8"/>
        <v>0</v>
      </c>
      <c r="G28" s="163"/>
      <c r="H28" s="163"/>
      <c r="I28" s="163"/>
      <c r="J28" s="163"/>
      <c r="K28" s="163"/>
      <c r="L28" s="162">
        <f t="shared" si="9"/>
        <v>0</v>
      </c>
      <c r="M28" s="162">
        <f t="shared" si="10"/>
        <v>0</v>
      </c>
      <c r="N28" s="162">
        <f t="shared" si="11"/>
        <v>0</v>
      </c>
      <c r="O28" s="163"/>
      <c r="P28" s="163"/>
    </row>
    <row r="29" spans="1:16" ht="72.599999999999994" customHeight="1">
      <c r="A29" s="23" t="s">
        <v>151</v>
      </c>
      <c r="B29" s="24" t="s">
        <v>152</v>
      </c>
      <c r="C29" s="160"/>
      <c r="D29" s="161"/>
      <c r="E29" s="160"/>
      <c r="F29" s="162">
        <f t="shared" si="8"/>
        <v>0</v>
      </c>
      <c r="G29" s="163"/>
      <c r="H29" s="163"/>
      <c r="I29" s="163"/>
      <c r="J29" s="163"/>
      <c r="K29" s="163"/>
      <c r="L29" s="162">
        <f t="shared" si="9"/>
        <v>0</v>
      </c>
      <c r="M29" s="162">
        <f t="shared" si="10"/>
        <v>0</v>
      </c>
      <c r="N29" s="162">
        <f t="shared" si="11"/>
        <v>0</v>
      </c>
      <c r="O29" s="163"/>
      <c r="P29" s="163"/>
    </row>
    <row r="30" spans="1:16">
      <c r="A30" s="122" t="s">
        <v>60</v>
      </c>
      <c r="B30" s="126" t="s">
        <v>43</v>
      </c>
      <c r="C30" s="158">
        <f>+C31+C32+C33+C41+C43+C44+C56+C57+C64+C66</f>
        <v>782132950</v>
      </c>
      <c r="D30" s="158">
        <f t="shared" ref="D30:N30" si="13">+D31+D32+D33+D41+D43+D44+D56+D57+D64+D66</f>
        <v>738630950</v>
      </c>
      <c r="E30" s="158">
        <f t="shared" si="13"/>
        <v>13502000</v>
      </c>
      <c r="F30" s="158">
        <f t="shared" si="13"/>
        <v>0</v>
      </c>
      <c r="G30" s="158">
        <f t="shared" si="13"/>
        <v>0</v>
      </c>
      <c r="H30" s="158">
        <f t="shared" si="13"/>
        <v>0</v>
      </c>
      <c r="I30" s="158">
        <f t="shared" si="13"/>
        <v>0</v>
      </c>
      <c r="J30" s="158">
        <f t="shared" si="13"/>
        <v>0</v>
      </c>
      <c r="K30" s="158">
        <f t="shared" si="13"/>
        <v>0</v>
      </c>
      <c r="L30" s="158">
        <f t="shared" si="13"/>
        <v>782132950</v>
      </c>
      <c r="M30" s="158">
        <f t="shared" si="13"/>
        <v>738630950</v>
      </c>
      <c r="N30" s="158">
        <f t="shared" si="13"/>
        <v>13502000</v>
      </c>
      <c r="O30" s="163"/>
      <c r="P30" s="163"/>
    </row>
    <row r="31" spans="1:16" ht="72.599999999999994" customHeight="1">
      <c r="A31" s="23" t="s">
        <v>30</v>
      </c>
      <c r="B31" s="24" t="s">
        <v>134</v>
      </c>
      <c r="C31" s="163"/>
      <c r="D31" s="161"/>
      <c r="E31" s="163"/>
      <c r="F31" s="162">
        <f t="shared" si="8"/>
        <v>0</v>
      </c>
      <c r="G31" s="163"/>
      <c r="H31" s="163"/>
      <c r="I31" s="163"/>
      <c r="J31" s="163"/>
      <c r="K31" s="163"/>
      <c r="L31" s="162">
        <f t="shared" si="9"/>
        <v>0</v>
      </c>
      <c r="M31" s="162">
        <f t="shared" si="10"/>
        <v>0</v>
      </c>
      <c r="N31" s="162">
        <f t="shared" si="11"/>
        <v>0</v>
      </c>
      <c r="O31" s="163"/>
      <c r="P31" s="163"/>
    </row>
    <row r="32" spans="1:16" ht="56.1" customHeight="1">
      <c r="A32" s="23" t="s">
        <v>75</v>
      </c>
      <c r="B32" s="24" t="s">
        <v>135</v>
      </c>
      <c r="C32" s="163"/>
      <c r="D32" s="161"/>
      <c r="E32" s="163"/>
      <c r="F32" s="162">
        <f t="shared" si="8"/>
        <v>0</v>
      </c>
      <c r="G32" s="163"/>
      <c r="H32" s="163"/>
      <c r="I32" s="163"/>
      <c r="J32" s="163"/>
      <c r="K32" s="163"/>
      <c r="L32" s="162">
        <f t="shared" si="9"/>
        <v>0</v>
      </c>
      <c r="M32" s="162">
        <f t="shared" si="10"/>
        <v>0</v>
      </c>
      <c r="N32" s="162">
        <f t="shared" si="11"/>
        <v>0</v>
      </c>
      <c r="O32" s="163"/>
      <c r="P32" s="163"/>
    </row>
    <row r="33" spans="1:16" ht="48.6" customHeight="1">
      <c r="A33" s="23" t="s">
        <v>85</v>
      </c>
      <c r="B33" s="24" t="s">
        <v>136</v>
      </c>
      <c r="C33" s="164">
        <f>+C34+C35+C36</f>
        <v>57249560</v>
      </c>
      <c r="D33" s="164">
        <f t="shared" ref="D33:E33" si="14">+D34+D35+D36</f>
        <v>45249560</v>
      </c>
      <c r="E33" s="164">
        <f t="shared" si="14"/>
        <v>12000000</v>
      </c>
      <c r="F33" s="162">
        <f t="shared" si="8"/>
        <v>0</v>
      </c>
      <c r="G33" s="163"/>
      <c r="H33" s="163"/>
      <c r="I33" s="163"/>
      <c r="J33" s="163"/>
      <c r="K33" s="163"/>
      <c r="L33" s="162">
        <f t="shared" si="9"/>
        <v>57249560</v>
      </c>
      <c r="M33" s="162">
        <f t="shared" si="10"/>
        <v>45249560</v>
      </c>
      <c r="N33" s="162">
        <f t="shared" si="11"/>
        <v>12000000</v>
      </c>
      <c r="O33" s="163"/>
      <c r="P33" s="163"/>
    </row>
    <row r="34" spans="1:16" ht="60.95" customHeight="1">
      <c r="A34" s="23">
        <v>1</v>
      </c>
      <c r="B34" s="24" t="s">
        <v>153</v>
      </c>
      <c r="C34" s="160"/>
      <c r="D34" s="161"/>
      <c r="E34" s="160"/>
      <c r="F34" s="162">
        <f t="shared" si="8"/>
        <v>0</v>
      </c>
      <c r="G34" s="163"/>
      <c r="H34" s="163"/>
      <c r="I34" s="163"/>
      <c r="J34" s="163"/>
      <c r="K34" s="163"/>
      <c r="L34" s="162">
        <f t="shared" si="9"/>
        <v>0</v>
      </c>
      <c r="M34" s="162">
        <f t="shared" si="10"/>
        <v>0</v>
      </c>
      <c r="N34" s="162">
        <f t="shared" si="11"/>
        <v>0</v>
      </c>
      <c r="O34" s="163"/>
      <c r="P34" s="163"/>
    </row>
    <row r="35" spans="1:16" ht="38.1" customHeight="1">
      <c r="A35" s="23">
        <v>2</v>
      </c>
      <c r="B35" s="24" t="s">
        <v>154</v>
      </c>
      <c r="C35" s="160"/>
      <c r="D35" s="161"/>
      <c r="E35" s="160"/>
      <c r="F35" s="162">
        <f t="shared" si="8"/>
        <v>0</v>
      </c>
      <c r="G35" s="163"/>
      <c r="H35" s="163"/>
      <c r="I35" s="163"/>
      <c r="J35" s="163"/>
      <c r="K35" s="163"/>
      <c r="L35" s="162">
        <f t="shared" si="9"/>
        <v>0</v>
      </c>
      <c r="M35" s="162">
        <f t="shared" si="10"/>
        <v>0</v>
      </c>
      <c r="N35" s="162">
        <f t="shared" si="11"/>
        <v>0</v>
      </c>
      <c r="O35" s="163"/>
      <c r="P35" s="163"/>
    </row>
    <row r="36" spans="1:16">
      <c r="A36" s="23">
        <v>3</v>
      </c>
      <c r="B36" s="24" t="s">
        <v>155</v>
      </c>
      <c r="C36" s="165">
        <f t="shared" ref="C36:E36" si="15">+C37</f>
        <v>57249560</v>
      </c>
      <c r="D36" s="165">
        <f t="shared" si="15"/>
        <v>45249560</v>
      </c>
      <c r="E36" s="165">
        <f t="shared" si="15"/>
        <v>12000000</v>
      </c>
      <c r="F36" s="162">
        <f t="shared" si="8"/>
        <v>0</v>
      </c>
      <c r="G36" s="163"/>
      <c r="H36" s="163"/>
      <c r="I36" s="163"/>
      <c r="J36" s="163"/>
      <c r="K36" s="163"/>
      <c r="L36" s="162">
        <f t="shared" si="9"/>
        <v>57249560</v>
      </c>
      <c r="M36" s="162">
        <f t="shared" si="10"/>
        <v>45249560</v>
      </c>
      <c r="N36" s="162">
        <f t="shared" si="11"/>
        <v>12000000</v>
      </c>
      <c r="O36" s="163"/>
      <c r="P36" s="163"/>
    </row>
    <row r="37" spans="1:16" ht="20.45" customHeight="1">
      <c r="A37" s="23" t="s">
        <v>55</v>
      </c>
      <c r="B37" s="149" t="s">
        <v>181</v>
      </c>
      <c r="C37" s="166">
        <f>+D37+E37</f>
        <v>57249560</v>
      </c>
      <c r="D37" s="165">
        <v>45249560</v>
      </c>
      <c r="E37" s="166">
        <v>12000000</v>
      </c>
      <c r="F37" s="162">
        <f t="shared" si="8"/>
        <v>0</v>
      </c>
      <c r="G37" s="163"/>
      <c r="H37" s="163"/>
      <c r="I37" s="163"/>
      <c r="J37" s="163"/>
      <c r="K37" s="163"/>
      <c r="L37" s="162">
        <f t="shared" si="9"/>
        <v>57249560</v>
      </c>
      <c r="M37" s="162">
        <f t="shared" si="10"/>
        <v>45249560</v>
      </c>
      <c r="N37" s="162">
        <f t="shared" si="11"/>
        <v>12000000</v>
      </c>
      <c r="O37" s="163"/>
      <c r="P37" s="163"/>
    </row>
    <row r="38" spans="1:16" ht="31.5">
      <c r="A38" s="23">
        <v>4</v>
      </c>
      <c r="B38" s="24" t="s">
        <v>156</v>
      </c>
      <c r="C38" s="163"/>
      <c r="D38" s="161"/>
      <c r="E38" s="163"/>
      <c r="F38" s="162">
        <f t="shared" si="8"/>
        <v>0</v>
      </c>
      <c r="G38" s="163"/>
      <c r="H38" s="163"/>
      <c r="I38" s="163"/>
      <c r="J38" s="163"/>
      <c r="K38" s="163"/>
      <c r="L38" s="162">
        <f t="shared" si="9"/>
        <v>0</v>
      </c>
      <c r="M38" s="162">
        <f t="shared" si="10"/>
        <v>0</v>
      </c>
      <c r="N38" s="162">
        <f t="shared" si="11"/>
        <v>0</v>
      </c>
      <c r="O38" s="163"/>
      <c r="P38" s="163"/>
    </row>
    <row r="39" spans="1:16" ht="31.5">
      <c r="A39" s="23">
        <v>5</v>
      </c>
      <c r="B39" s="24" t="s">
        <v>157</v>
      </c>
      <c r="C39" s="163"/>
      <c r="D39" s="161"/>
      <c r="E39" s="163"/>
      <c r="F39" s="162">
        <f t="shared" si="8"/>
        <v>0</v>
      </c>
      <c r="G39" s="163"/>
      <c r="H39" s="163"/>
      <c r="I39" s="163"/>
      <c r="J39" s="163"/>
      <c r="K39" s="163"/>
      <c r="L39" s="162">
        <f t="shared" si="9"/>
        <v>0</v>
      </c>
      <c r="M39" s="162">
        <f t="shared" si="10"/>
        <v>0</v>
      </c>
      <c r="N39" s="162">
        <f t="shared" si="11"/>
        <v>0</v>
      </c>
      <c r="O39" s="163"/>
      <c r="P39" s="163"/>
    </row>
    <row r="40" spans="1:16" ht="71.45" customHeight="1">
      <c r="A40" s="23">
        <v>6</v>
      </c>
      <c r="B40" s="24" t="s">
        <v>158</v>
      </c>
      <c r="C40" s="163"/>
      <c r="D40" s="161"/>
      <c r="E40" s="163"/>
      <c r="F40" s="162">
        <f t="shared" si="8"/>
        <v>0</v>
      </c>
      <c r="G40" s="163"/>
      <c r="H40" s="163"/>
      <c r="I40" s="163"/>
      <c r="J40" s="163"/>
      <c r="K40" s="163"/>
      <c r="L40" s="162">
        <f t="shared" si="9"/>
        <v>0</v>
      </c>
      <c r="M40" s="162">
        <f t="shared" si="10"/>
        <v>0</v>
      </c>
      <c r="N40" s="162">
        <f t="shared" si="11"/>
        <v>0</v>
      </c>
      <c r="O40" s="163"/>
      <c r="P40" s="163"/>
    </row>
    <row r="41" spans="1:16" ht="57.6" customHeight="1">
      <c r="A41" s="23" t="s">
        <v>89</v>
      </c>
      <c r="B41" s="24" t="s">
        <v>137</v>
      </c>
      <c r="C41" s="163"/>
      <c r="D41" s="161"/>
      <c r="E41" s="163"/>
      <c r="F41" s="162">
        <f t="shared" si="8"/>
        <v>0</v>
      </c>
      <c r="G41" s="163"/>
      <c r="H41" s="163"/>
      <c r="I41" s="163"/>
      <c r="J41" s="163"/>
      <c r="K41" s="163"/>
      <c r="L41" s="162">
        <f t="shared" si="9"/>
        <v>0</v>
      </c>
      <c r="M41" s="162">
        <f t="shared" si="10"/>
        <v>0</v>
      </c>
      <c r="N41" s="162">
        <f t="shared" si="11"/>
        <v>0</v>
      </c>
      <c r="O41" s="163"/>
      <c r="P41" s="163"/>
    </row>
    <row r="42" spans="1:16">
      <c r="A42" s="23">
        <v>1</v>
      </c>
      <c r="B42" s="24" t="s">
        <v>138</v>
      </c>
      <c r="C42" s="163"/>
      <c r="D42" s="161"/>
      <c r="E42" s="163"/>
      <c r="F42" s="162">
        <f t="shared" si="8"/>
        <v>0</v>
      </c>
      <c r="G42" s="163"/>
      <c r="H42" s="163"/>
      <c r="I42" s="163"/>
      <c r="J42" s="163"/>
      <c r="K42" s="163"/>
      <c r="L42" s="162">
        <f t="shared" si="9"/>
        <v>0</v>
      </c>
      <c r="M42" s="162">
        <f t="shared" si="10"/>
        <v>0</v>
      </c>
      <c r="N42" s="162">
        <f t="shared" si="11"/>
        <v>0</v>
      </c>
      <c r="O42" s="163"/>
      <c r="P42" s="163"/>
    </row>
    <row r="43" spans="1:16" ht="59.1" customHeight="1">
      <c r="A43" s="23" t="s">
        <v>98</v>
      </c>
      <c r="B43" s="24" t="s">
        <v>139</v>
      </c>
      <c r="C43" s="163"/>
      <c r="D43" s="161"/>
      <c r="E43" s="163"/>
      <c r="F43" s="162">
        <f t="shared" si="8"/>
        <v>0</v>
      </c>
      <c r="G43" s="163"/>
      <c r="H43" s="163"/>
      <c r="I43" s="163"/>
      <c r="J43" s="163"/>
      <c r="K43" s="163"/>
      <c r="L43" s="162">
        <f t="shared" si="9"/>
        <v>0</v>
      </c>
      <c r="M43" s="162">
        <f t="shared" si="10"/>
        <v>0</v>
      </c>
      <c r="N43" s="162">
        <f t="shared" si="11"/>
        <v>0</v>
      </c>
      <c r="O43" s="163"/>
      <c r="P43" s="163"/>
    </row>
    <row r="44" spans="1:16" ht="69.599999999999994" customHeight="1">
      <c r="A44" s="23" t="s">
        <v>140</v>
      </c>
      <c r="B44" s="24" t="s">
        <v>141</v>
      </c>
      <c r="C44" s="161">
        <f>+C45+C50+C51+C53+C54+C55</f>
        <v>710110916</v>
      </c>
      <c r="D44" s="161">
        <f>+D45+D50+D51+D53+D54+D55</f>
        <v>680110916</v>
      </c>
      <c r="E44" s="163"/>
      <c r="F44" s="162">
        <f t="shared" si="8"/>
        <v>0</v>
      </c>
      <c r="G44" s="163"/>
      <c r="H44" s="163"/>
      <c r="I44" s="163"/>
      <c r="J44" s="163"/>
      <c r="K44" s="163"/>
      <c r="L44" s="162">
        <f t="shared" si="9"/>
        <v>710110916</v>
      </c>
      <c r="M44" s="162">
        <f t="shared" si="10"/>
        <v>680110916</v>
      </c>
      <c r="N44" s="162">
        <f t="shared" si="11"/>
        <v>0</v>
      </c>
      <c r="O44" s="163"/>
      <c r="P44" s="163"/>
    </row>
    <row r="45" spans="1:16" ht="90" customHeight="1">
      <c r="A45" s="23">
        <v>1</v>
      </c>
      <c r="B45" s="24" t="s">
        <v>142</v>
      </c>
      <c r="C45" s="167">
        <f>SUM(C46:C49)</f>
        <v>110916</v>
      </c>
      <c r="D45" s="167">
        <f t="shared" ref="D45:E45" si="16">SUM(D46:D49)</f>
        <v>110916</v>
      </c>
      <c r="E45" s="167">
        <f t="shared" si="16"/>
        <v>0</v>
      </c>
      <c r="F45" s="162">
        <f t="shared" si="8"/>
        <v>0</v>
      </c>
      <c r="G45" s="163"/>
      <c r="H45" s="163"/>
      <c r="I45" s="163"/>
      <c r="J45" s="163"/>
      <c r="K45" s="163"/>
      <c r="L45" s="162">
        <f t="shared" si="9"/>
        <v>110916</v>
      </c>
      <c r="M45" s="162">
        <f t="shared" si="10"/>
        <v>110916</v>
      </c>
      <c r="N45" s="162">
        <f t="shared" si="11"/>
        <v>0</v>
      </c>
      <c r="O45" s="163"/>
      <c r="P45" s="163"/>
    </row>
    <row r="46" spans="1:16" ht="23.45" customHeight="1">
      <c r="A46" s="29"/>
      <c r="B46" s="34" t="s">
        <v>111</v>
      </c>
      <c r="C46" s="168">
        <f>SUM(D46:E46)</f>
        <v>36958</v>
      </c>
      <c r="D46" s="169">
        <v>36958</v>
      </c>
      <c r="E46" s="170">
        <v>0</v>
      </c>
      <c r="F46" s="162">
        <f t="shared" si="8"/>
        <v>0</v>
      </c>
      <c r="G46" s="163"/>
      <c r="H46" s="163"/>
      <c r="I46" s="163"/>
      <c r="J46" s="163"/>
      <c r="K46" s="163"/>
      <c r="L46" s="162">
        <f t="shared" si="9"/>
        <v>36958</v>
      </c>
      <c r="M46" s="162">
        <f t="shared" si="10"/>
        <v>36958</v>
      </c>
      <c r="N46" s="162">
        <f t="shared" si="11"/>
        <v>0</v>
      </c>
      <c r="O46" s="163"/>
      <c r="P46" s="163"/>
    </row>
    <row r="47" spans="1:16" ht="20.45" customHeight="1">
      <c r="A47" s="29"/>
      <c r="B47" s="34" t="s">
        <v>113</v>
      </c>
      <c r="C47" s="168">
        <f t="shared" ref="C47:C49" si="17">SUM(D47:E47)</f>
        <v>36958</v>
      </c>
      <c r="D47" s="169">
        <v>36958</v>
      </c>
      <c r="E47" s="170">
        <v>0</v>
      </c>
      <c r="F47" s="162">
        <f t="shared" si="8"/>
        <v>0</v>
      </c>
      <c r="G47" s="163"/>
      <c r="H47" s="163"/>
      <c r="I47" s="163"/>
      <c r="J47" s="163"/>
      <c r="K47" s="163"/>
      <c r="L47" s="162">
        <f t="shared" si="9"/>
        <v>36958</v>
      </c>
      <c r="M47" s="162">
        <f t="shared" si="10"/>
        <v>36958</v>
      </c>
      <c r="N47" s="162">
        <f t="shared" si="11"/>
        <v>0</v>
      </c>
      <c r="O47" s="163"/>
      <c r="P47" s="163"/>
    </row>
    <row r="48" spans="1:16" ht="21" customHeight="1">
      <c r="A48" s="29"/>
      <c r="B48" s="34" t="s">
        <v>159</v>
      </c>
      <c r="C48" s="168">
        <f t="shared" si="17"/>
        <v>37000</v>
      </c>
      <c r="D48" s="169">
        <v>37000</v>
      </c>
      <c r="E48" s="170">
        <v>0</v>
      </c>
      <c r="F48" s="162">
        <f t="shared" si="8"/>
        <v>0</v>
      </c>
      <c r="G48" s="163"/>
      <c r="H48" s="163"/>
      <c r="I48" s="163"/>
      <c r="J48" s="163"/>
      <c r="K48" s="163"/>
      <c r="L48" s="162">
        <f t="shared" si="9"/>
        <v>37000</v>
      </c>
      <c r="M48" s="162">
        <f t="shared" si="10"/>
        <v>37000</v>
      </c>
      <c r="N48" s="162">
        <f t="shared" si="11"/>
        <v>0</v>
      </c>
      <c r="O48" s="163"/>
      <c r="P48" s="163"/>
    </row>
    <row r="49" spans="1:16" ht="21" customHeight="1">
      <c r="A49" s="29"/>
      <c r="B49" s="34" t="s">
        <v>112</v>
      </c>
      <c r="C49" s="168">
        <f t="shared" si="17"/>
        <v>0</v>
      </c>
      <c r="D49" s="169">
        <v>0</v>
      </c>
      <c r="E49" s="170">
        <v>0</v>
      </c>
      <c r="F49" s="162">
        <f t="shared" si="8"/>
        <v>0</v>
      </c>
      <c r="G49" s="163"/>
      <c r="H49" s="163"/>
      <c r="I49" s="163"/>
      <c r="J49" s="163"/>
      <c r="K49" s="163"/>
      <c r="L49" s="162">
        <f t="shared" si="9"/>
        <v>0</v>
      </c>
      <c r="M49" s="162">
        <f t="shared" si="10"/>
        <v>0</v>
      </c>
      <c r="N49" s="162">
        <f t="shared" si="11"/>
        <v>0</v>
      </c>
      <c r="O49" s="163"/>
      <c r="P49" s="163"/>
    </row>
    <row r="50" spans="1:16" ht="39.950000000000003" customHeight="1">
      <c r="A50" s="23">
        <v>2</v>
      </c>
      <c r="B50" s="24" t="s">
        <v>143</v>
      </c>
      <c r="C50" s="163"/>
      <c r="D50" s="161"/>
      <c r="E50" s="163"/>
      <c r="F50" s="162">
        <f t="shared" si="8"/>
        <v>0</v>
      </c>
      <c r="G50" s="163"/>
      <c r="H50" s="163"/>
      <c r="I50" s="163"/>
      <c r="J50" s="163"/>
      <c r="K50" s="163"/>
      <c r="L50" s="162">
        <f t="shared" si="9"/>
        <v>0</v>
      </c>
      <c r="M50" s="162">
        <f t="shared" si="10"/>
        <v>0</v>
      </c>
      <c r="N50" s="162">
        <f t="shared" si="11"/>
        <v>0</v>
      </c>
      <c r="O50" s="163"/>
      <c r="P50" s="163"/>
    </row>
    <row r="51" spans="1:16" ht="62.45" customHeight="1">
      <c r="A51" s="23">
        <v>3</v>
      </c>
      <c r="B51" s="24" t="s">
        <v>144</v>
      </c>
      <c r="C51" s="164">
        <f>SUM(C52:C52)</f>
        <v>710000000</v>
      </c>
      <c r="D51" s="164">
        <f>SUM(D52:D52)</f>
        <v>680000000</v>
      </c>
      <c r="E51" s="164">
        <f>SUM(E52:E52)</f>
        <v>30000000</v>
      </c>
      <c r="F51" s="162">
        <f t="shared" si="8"/>
        <v>0</v>
      </c>
      <c r="G51" s="163"/>
      <c r="H51" s="163"/>
      <c r="I51" s="163"/>
      <c r="J51" s="163"/>
      <c r="K51" s="163"/>
      <c r="L51" s="162">
        <f t="shared" si="9"/>
        <v>710000000</v>
      </c>
      <c r="M51" s="162">
        <f t="shared" si="10"/>
        <v>680000000</v>
      </c>
      <c r="N51" s="162">
        <f t="shared" si="11"/>
        <v>30000000</v>
      </c>
      <c r="O51" s="163"/>
      <c r="P51" s="163"/>
    </row>
    <row r="52" spans="1:16" ht="24" customHeight="1">
      <c r="A52" s="29"/>
      <c r="B52" s="34" t="s">
        <v>187</v>
      </c>
      <c r="C52" s="171">
        <f>SUM(D52:E52)</f>
        <v>710000000</v>
      </c>
      <c r="D52" s="172">
        <v>680000000</v>
      </c>
      <c r="E52" s="173">
        <v>30000000</v>
      </c>
      <c r="F52" s="162">
        <f t="shared" si="8"/>
        <v>0</v>
      </c>
      <c r="G52" s="163"/>
      <c r="H52" s="163"/>
      <c r="I52" s="163"/>
      <c r="J52" s="163"/>
      <c r="K52" s="163"/>
      <c r="L52" s="162">
        <f t="shared" si="9"/>
        <v>710000000</v>
      </c>
      <c r="M52" s="162">
        <f t="shared" si="10"/>
        <v>680000000</v>
      </c>
      <c r="N52" s="162">
        <f t="shared" si="11"/>
        <v>30000000</v>
      </c>
      <c r="O52" s="163"/>
      <c r="P52" s="163"/>
    </row>
    <row r="53" spans="1:16" ht="53.45" customHeight="1">
      <c r="A53" s="23">
        <v>4</v>
      </c>
      <c r="B53" s="24" t="s">
        <v>145</v>
      </c>
      <c r="C53" s="163"/>
      <c r="D53" s="161"/>
      <c r="E53" s="163"/>
      <c r="F53" s="162">
        <f t="shared" si="8"/>
        <v>0</v>
      </c>
      <c r="G53" s="163"/>
      <c r="H53" s="163"/>
      <c r="I53" s="163"/>
      <c r="J53" s="163"/>
      <c r="K53" s="163"/>
      <c r="L53" s="162">
        <f t="shared" si="9"/>
        <v>0</v>
      </c>
      <c r="M53" s="162">
        <f t="shared" si="10"/>
        <v>0</v>
      </c>
      <c r="N53" s="162">
        <f t="shared" si="11"/>
        <v>0</v>
      </c>
      <c r="O53" s="163"/>
      <c r="P53" s="163"/>
    </row>
    <row r="54" spans="1:16" ht="46.5" customHeight="1">
      <c r="A54" s="23">
        <v>5</v>
      </c>
      <c r="B54" s="24" t="s">
        <v>146</v>
      </c>
      <c r="C54" s="163"/>
      <c r="D54" s="161"/>
      <c r="E54" s="163"/>
      <c r="F54" s="162">
        <f t="shared" si="8"/>
        <v>0</v>
      </c>
      <c r="G54" s="163"/>
      <c r="H54" s="163"/>
      <c r="I54" s="163"/>
      <c r="J54" s="163"/>
      <c r="K54" s="163"/>
      <c r="L54" s="162">
        <f t="shared" si="9"/>
        <v>0</v>
      </c>
      <c r="M54" s="162">
        <f t="shared" si="10"/>
        <v>0</v>
      </c>
      <c r="N54" s="162">
        <f t="shared" si="11"/>
        <v>0</v>
      </c>
      <c r="O54" s="163"/>
      <c r="P54" s="163"/>
    </row>
    <row r="55" spans="1:16" ht="39.950000000000003" customHeight="1">
      <c r="A55" s="23">
        <v>6</v>
      </c>
      <c r="B55" s="24" t="s">
        <v>147</v>
      </c>
      <c r="C55" s="163"/>
      <c r="D55" s="161"/>
      <c r="E55" s="163"/>
      <c r="F55" s="162">
        <f t="shared" si="8"/>
        <v>0</v>
      </c>
      <c r="G55" s="163"/>
      <c r="H55" s="163"/>
      <c r="I55" s="163"/>
      <c r="J55" s="163"/>
      <c r="K55" s="163"/>
      <c r="L55" s="162">
        <f t="shared" si="9"/>
        <v>0</v>
      </c>
      <c r="M55" s="162">
        <f t="shared" si="10"/>
        <v>0</v>
      </c>
      <c r="N55" s="162">
        <f t="shared" si="11"/>
        <v>0</v>
      </c>
      <c r="O55" s="163"/>
      <c r="P55" s="163"/>
    </row>
    <row r="56" spans="1:16" ht="135.6" customHeight="1">
      <c r="A56" s="23" t="s">
        <v>100</v>
      </c>
      <c r="B56" s="24" t="s">
        <v>148</v>
      </c>
      <c r="C56" s="163"/>
      <c r="D56" s="161"/>
      <c r="E56" s="163"/>
      <c r="F56" s="162">
        <f t="shared" si="8"/>
        <v>0</v>
      </c>
      <c r="G56" s="163"/>
      <c r="H56" s="163"/>
      <c r="I56" s="163"/>
      <c r="J56" s="163"/>
      <c r="K56" s="163"/>
      <c r="L56" s="162">
        <f t="shared" si="9"/>
        <v>0</v>
      </c>
      <c r="M56" s="162">
        <f t="shared" si="10"/>
        <v>0</v>
      </c>
      <c r="N56" s="162">
        <f t="shared" si="11"/>
        <v>0</v>
      </c>
      <c r="O56" s="163"/>
      <c r="P56" s="163"/>
    </row>
    <row r="57" spans="1:16" ht="59.45" customHeight="1">
      <c r="A57" s="23" t="s">
        <v>102</v>
      </c>
      <c r="B57" s="24" t="s">
        <v>149</v>
      </c>
      <c r="C57" s="161">
        <f t="shared" ref="C57:E58" si="18">+C58</f>
        <v>87474</v>
      </c>
      <c r="D57" s="161">
        <f t="shared" si="18"/>
        <v>85474</v>
      </c>
      <c r="E57" s="161">
        <f t="shared" si="18"/>
        <v>2000</v>
      </c>
      <c r="F57" s="162">
        <f t="shared" si="8"/>
        <v>0</v>
      </c>
      <c r="G57" s="163"/>
      <c r="H57" s="163"/>
      <c r="I57" s="163"/>
      <c r="J57" s="163"/>
      <c r="K57" s="163"/>
      <c r="L57" s="162">
        <f t="shared" si="9"/>
        <v>87474</v>
      </c>
      <c r="M57" s="162">
        <f t="shared" si="10"/>
        <v>85474</v>
      </c>
      <c r="N57" s="162">
        <f t="shared" si="11"/>
        <v>2000</v>
      </c>
      <c r="O57" s="163"/>
      <c r="P57" s="163"/>
    </row>
    <row r="58" spans="1:16" ht="101.45" customHeight="1">
      <c r="A58" s="23">
        <v>1</v>
      </c>
      <c r="B58" s="24" t="s">
        <v>160</v>
      </c>
      <c r="C58" s="161">
        <f t="shared" si="18"/>
        <v>87474</v>
      </c>
      <c r="D58" s="161">
        <f t="shared" si="18"/>
        <v>85474</v>
      </c>
      <c r="E58" s="161">
        <f t="shared" si="18"/>
        <v>2000</v>
      </c>
      <c r="F58" s="162">
        <f t="shared" si="8"/>
        <v>0</v>
      </c>
      <c r="G58" s="163"/>
      <c r="H58" s="163"/>
      <c r="I58" s="163"/>
      <c r="J58" s="163"/>
      <c r="K58" s="163"/>
      <c r="L58" s="162">
        <f t="shared" si="9"/>
        <v>87474</v>
      </c>
      <c r="M58" s="162">
        <f t="shared" si="10"/>
        <v>85474</v>
      </c>
      <c r="N58" s="162">
        <f t="shared" si="11"/>
        <v>2000</v>
      </c>
      <c r="O58" s="163"/>
      <c r="P58" s="163"/>
    </row>
    <row r="59" spans="1:16" ht="23.45" customHeight="1">
      <c r="A59" s="29"/>
      <c r="B59" s="34" t="s">
        <v>188</v>
      </c>
      <c r="C59" s="171">
        <f>SUM(D59:E59)</f>
        <v>87474</v>
      </c>
      <c r="D59" s="174">
        <v>85474</v>
      </c>
      <c r="E59" s="174">
        <v>2000</v>
      </c>
      <c r="F59" s="162">
        <f t="shared" si="8"/>
        <v>0</v>
      </c>
      <c r="G59" s="163"/>
      <c r="H59" s="163"/>
      <c r="I59" s="163"/>
      <c r="J59" s="163"/>
      <c r="K59" s="163"/>
      <c r="L59" s="162">
        <f t="shared" si="9"/>
        <v>87474</v>
      </c>
      <c r="M59" s="162">
        <f t="shared" si="10"/>
        <v>85474</v>
      </c>
      <c r="N59" s="162">
        <f t="shared" si="11"/>
        <v>2000</v>
      </c>
      <c r="O59" s="163"/>
      <c r="P59" s="163"/>
    </row>
    <row r="60" spans="1:16" ht="84" customHeight="1">
      <c r="A60" s="23">
        <v>2</v>
      </c>
      <c r="B60" s="24" t="s">
        <v>161</v>
      </c>
      <c r="C60" s="163"/>
      <c r="D60" s="161"/>
      <c r="E60" s="163"/>
      <c r="F60" s="162">
        <f t="shared" si="8"/>
        <v>0</v>
      </c>
      <c r="G60" s="163"/>
      <c r="H60" s="163"/>
      <c r="I60" s="163"/>
      <c r="J60" s="163"/>
      <c r="K60" s="163"/>
      <c r="L60" s="162">
        <f t="shared" si="9"/>
        <v>0</v>
      </c>
      <c r="M60" s="162">
        <f t="shared" si="10"/>
        <v>0</v>
      </c>
      <c r="N60" s="162">
        <f t="shared" si="11"/>
        <v>0</v>
      </c>
      <c r="O60" s="163"/>
      <c r="P60" s="163"/>
    </row>
    <row r="61" spans="1:16" ht="39.950000000000003" customHeight="1">
      <c r="A61" s="23">
        <v>3</v>
      </c>
      <c r="B61" s="24" t="s">
        <v>162</v>
      </c>
      <c r="C61" s="163"/>
      <c r="D61" s="161"/>
      <c r="E61" s="163"/>
      <c r="F61" s="162">
        <f t="shared" si="8"/>
        <v>0</v>
      </c>
      <c r="G61" s="163"/>
      <c r="H61" s="163"/>
      <c r="I61" s="163"/>
      <c r="J61" s="163"/>
      <c r="K61" s="163"/>
      <c r="L61" s="162">
        <f t="shared" si="9"/>
        <v>0</v>
      </c>
      <c r="M61" s="162">
        <f t="shared" si="10"/>
        <v>0</v>
      </c>
      <c r="N61" s="162">
        <f t="shared" si="11"/>
        <v>0</v>
      </c>
      <c r="O61" s="163"/>
      <c r="P61" s="163"/>
    </row>
    <row r="62" spans="1:16" ht="60" customHeight="1">
      <c r="A62" s="23">
        <v>4</v>
      </c>
      <c r="B62" s="24" t="s">
        <v>163</v>
      </c>
      <c r="C62" s="163"/>
      <c r="D62" s="161"/>
      <c r="E62" s="163"/>
      <c r="F62" s="162">
        <f t="shared" si="8"/>
        <v>0</v>
      </c>
      <c r="G62" s="163"/>
      <c r="H62" s="163"/>
      <c r="I62" s="163"/>
      <c r="J62" s="163"/>
      <c r="K62" s="163"/>
      <c r="L62" s="162">
        <f t="shared" si="9"/>
        <v>0</v>
      </c>
      <c r="M62" s="162">
        <f t="shared" si="10"/>
        <v>0</v>
      </c>
      <c r="N62" s="162">
        <f t="shared" si="11"/>
        <v>0</v>
      </c>
      <c r="O62" s="163"/>
      <c r="P62" s="163"/>
    </row>
    <row r="63" spans="1:16" ht="56.1" customHeight="1">
      <c r="A63" s="23">
        <v>5</v>
      </c>
      <c r="B63" s="24" t="s">
        <v>164</v>
      </c>
      <c r="C63" s="163"/>
      <c r="D63" s="161"/>
      <c r="E63" s="163"/>
      <c r="F63" s="162">
        <f t="shared" si="8"/>
        <v>0</v>
      </c>
      <c r="G63" s="163"/>
      <c r="H63" s="163"/>
      <c r="I63" s="163"/>
      <c r="J63" s="163"/>
      <c r="K63" s="163"/>
      <c r="L63" s="162">
        <f t="shared" si="9"/>
        <v>0</v>
      </c>
      <c r="M63" s="162">
        <f t="shared" si="10"/>
        <v>0</v>
      </c>
      <c r="N63" s="162">
        <f t="shared" si="11"/>
        <v>0</v>
      </c>
      <c r="O63" s="163"/>
      <c r="P63" s="163"/>
    </row>
    <row r="64" spans="1:16" ht="46.5" customHeight="1">
      <c r="A64" s="23" t="s">
        <v>105</v>
      </c>
      <c r="B64" s="24" t="s">
        <v>150</v>
      </c>
      <c r="C64" s="163"/>
      <c r="D64" s="161"/>
      <c r="E64" s="163"/>
      <c r="F64" s="162">
        <f t="shared" si="8"/>
        <v>0</v>
      </c>
      <c r="G64" s="163"/>
      <c r="H64" s="163"/>
      <c r="I64" s="163"/>
      <c r="J64" s="163"/>
      <c r="K64" s="163"/>
      <c r="L64" s="162">
        <f t="shared" si="9"/>
        <v>0</v>
      </c>
      <c r="M64" s="162">
        <f t="shared" si="10"/>
        <v>0</v>
      </c>
      <c r="N64" s="162">
        <f t="shared" si="11"/>
        <v>0</v>
      </c>
      <c r="O64" s="163"/>
      <c r="P64" s="163"/>
    </row>
    <row r="65" spans="1:16" ht="29.45" customHeight="1">
      <c r="A65" s="23" t="s">
        <v>31</v>
      </c>
      <c r="B65" s="24" t="s">
        <v>165</v>
      </c>
      <c r="C65" s="163"/>
      <c r="D65" s="161"/>
      <c r="E65" s="163"/>
      <c r="F65" s="162">
        <f t="shared" si="8"/>
        <v>0</v>
      </c>
      <c r="G65" s="163"/>
      <c r="H65" s="163"/>
      <c r="I65" s="163"/>
      <c r="J65" s="163"/>
      <c r="K65" s="163"/>
      <c r="L65" s="162">
        <f t="shared" si="9"/>
        <v>0</v>
      </c>
      <c r="M65" s="162">
        <f t="shared" si="10"/>
        <v>0</v>
      </c>
      <c r="N65" s="162">
        <f t="shared" si="11"/>
        <v>0</v>
      </c>
      <c r="O65" s="163"/>
      <c r="P65" s="163"/>
    </row>
    <row r="66" spans="1:16" ht="74.45" customHeight="1">
      <c r="A66" s="23" t="s">
        <v>151</v>
      </c>
      <c r="B66" s="24" t="s">
        <v>152</v>
      </c>
      <c r="C66" s="164">
        <f>+C67</f>
        <v>14685000</v>
      </c>
      <c r="D66" s="164">
        <f t="shared" ref="D66:N66" si="19">+D67</f>
        <v>13185000</v>
      </c>
      <c r="E66" s="164">
        <f t="shared" si="19"/>
        <v>1500000</v>
      </c>
      <c r="F66" s="164">
        <f t="shared" si="19"/>
        <v>0</v>
      </c>
      <c r="G66" s="164">
        <f t="shared" si="19"/>
        <v>0</v>
      </c>
      <c r="H66" s="164">
        <f t="shared" si="19"/>
        <v>0</v>
      </c>
      <c r="I66" s="164">
        <f t="shared" si="19"/>
        <v>0</v>
      </c>
      <c r="J66" s="164">
        <f t="shared" si="19"/>
        <v>0</v>
      </c>
      <c r="K66" s="164">
        <f t="shared" si="19"/>
        <v>0</v>
      </c>
      <c r="L66" s="164">
        <f t="shared" si="19"/>
        <v>14685000</v>
      </c>
      <c r="M66" s="164">
        <f t="shared" si="19"/>
        <v>13185000</v>
      </c>
      <c r="N66" s="164">
        <f t="shared" si="19"/>
        <v>1500000</v>
      </c>
      <c r="O66" s="163"/>
      <c r="P66" s="163"/>
    </row>
    <row r="67" spans="1:16" ht="71.45" customHeight="1">
      <c r="A67" s="23">
        <v>1</v>
      </c>
      <c r="B67" s="24" t="s">
        <v>166</v>
      </c>
      <c r="C67" s="161">
        <f>SUM(C68:C70)</f>
        <v>14685000</v>
      </c>
      <c r="D67" s="161">
        <f>SUM(D68:D70)</f>
        <v>13185000</v>
      </c>
      <c r="E67" s="161">
        <f>SUM(E68:E70)</f>
        <v>1500000</v>
      </c>
      <c r="F67" s="161">
        <f t="shared" ref="F67:N67" si="20">SUM(F68:F70)</f>
        <v>0</v>
      </c>
      <c r="G67" s="161">
        <f t="shared" si="20"/>
        <v>0</v>
      </c>
      <c r="H67" s="161">
        <f t="shared" si="20"/>
        <v>0</v>
      </c>
      <c r="I67" s="161">
        <f t="shared" si="20"/>
        <v>0</v>
      </c>
      <c r="J67" s="161">
        <f t="shared" si="20"/>
        <v>0</v>
      </c>
      <c r="K67" s="161">
        <f t="shared" si="20"/>
        <v>0</v>
      </c>
      <c r="L67" s="161">
        <f t="shared" si="20"/>
        <v>14685000</v>
      </c>
      <c r="M67" s="161">
        <f t="shared" si="20"/>
        <v>13185000</v>
      </c>
      <c r="N67" s="161">
        <f t="shared" si="20"/>
        <v>1500000</v>
      </c>
      <c r="O67" s="163"/>
      <c r="P67" s="163"/>
    </row>
    <row r="68" spans="1:16" ht="18.95" customHeight="1">
      <c r="A68" s="29"/>
      <c r="B68" s="30" t="s">
        <v>79</v>
      </c>
      <c r="C68" s="175">
        <f t="shared" ref="C68:C69" si="21">SUM(D68:E68)</f>
        <v>5000000</v>
      </c>
      <c r="D68" s="176">
        <v>4500000</v>
      </c>
      <c r="E68" s="177">
        <v>500000</v>
      </c>
      <c r="F68" s="162">
        <f t="shared" si="8"/>
        <v>0</v>
      </c>
      <c r="G68" s="163"/>
      <c r="H68" s="163"/>
      <c r="I68" s="163"/>
      <c r="J68" s="163"/>
      <c r="K68" s="163"/>
      <c r="L68" s="162">
        <f t="shared" si="9"/>
        <v>5000000</v>
      </c>
      <c r="M68" s="162">
        <f t="shared" si="10"/>
        <v>4500000</v>
      </c>
      <c r="N68" s="162">
        <f t="shared" si="11"/>
        <v>500000</v>
      </c>
      <c r="O68" s="163"/>
      <c r="P68" s="163"/>
    </row>
    <row r="69" spans="1:16" ht="20.45" customHeight="1">
      <c r="A69" s="29"/>
      <c r="B69" s="30" t="s">
        <v>68</v>
      </c>
      <c r="C69" s="175">
        <f t="shared" si="21"/>
        <v>4685000</v>
      </c>
      <c r="D69" s="169">
        <v>4185000</v>
      </c>
      <c r="E69" s="170">
        <v>500000</v>
      </c>
      <c r="F69" s="162">
        <f t="shared" si="8"/>
        <v>0</v>
      </c>
      <c r="G69" s="163"/>
      <c r="H69" s="163"/>
      <c r="I69" s="163"/>
      <c r="J69" s="163"/>
      <c r="K69" s="163"/>
      <c r="L69" s="162">
        <f t="shared" si="9"/>
        <v>4685000</v>
      </c>
      <c r="M69" s="162">
        <f t="shared" si="10"/>
        <v>4185000</v>
      </c>
      <c r="N69" s="162">
        <f t="shared" si="11"/>
        <v>500000</v>
      </c>
      <c r="O69" s="163"/>
      <c r="P69" s="163"/>
    </row>
    <row r="70" spans="1:16" ht="21" customHeight="1">
      <c r="A70" s="29"/>
      <c r="B70" s="30" t="s">
        <v>63</v>
      </c>
      <c r="C70" s="175">
        <f>SUM(D70:E70)</f>
        <v>5000000</v>
      </c>
      <c r="D70" s="176">
        <v>4500000</v>
      </c>
      <c r="E70" s="177">
        <v>500000</v>
      </c>
      <c r="F70" s="162">
        <f t="shared" si="8"/>
        <v>0</v>
      </c>
      <c r="G70" s="176"/>
      <c r="H70" s="177"/>
      <c r="I70" s="163"/>
      <c r="J70" s="163"/>
      <c r="K70" s="163"/>
      <c r="L70" s="162">
        <f t="shared" si="9"/>
        <v>5000000</v>
      </c>
      <c r="M70" s="162">
        <f t="shared" si="10"/>
        <v>4500000</v>
      </c>
      <c r="N70" s="162">
        <f t="shared" si="11"/>
        <v>500000</v>
      </c>
      <c r="O70" s="163"/>
      <c r="P70" s="163"/>
    </row>
    <row r="71" spans="1:16" s="157" customFormat="1" ht="26.45" customHeight="1">
      <c r="A71" s="178" t="s">
        <v>169</v>
      </c>
      <c r="B71" s="179" t="s">
        <v>173</v>
      </c>
      <c r="C71" s="180"/>
      <c r="D71" s="180"/>
      <c r="E71" s="180"/>
      <c r="F71" s="180"/>
      <c r="G71" s="180"/>
      <c r="H71" s="180"/>
      <c r="I71" s="181">
        <f>SUM(J71:K71)</f>
        <v>0</v>
      </c>
      <c r="J71" s="181">
        <f>+G10</f>
        <v>0</v>
      </c>
      <c r="K71" s="181">
        <f>+H10</f>
        <v>0</v>
      </c>
      <c r="L71" s="181">
        <f t="shared" ref="L71" si="22">SUM(M71:N71)</f>
        <v>0</v>
      </c>
      <c r="M71" s="181">
        <f t="shared" si="10"/>
        <v>0</v>
      </c>
      <c r="N71" s="181">
        <f t="shared" si="11"/>
        <v>0</v>
      </c>
      <c r="O71" s="180"/>
      <c r="P71" s="180"/>
    </row>
  </sheetData>
  <mergeCells count="18">
    <mergeCell ref="A10:B10"/>
    <mergeCell ref="P6:P8"/>
    <mergeCell ref="N1:P1"/>
    <mergeCell ref="A2:P2"/>
    <mergeCell ref="A3:P3"/>
    <mergeCell ref="N5:P5"/>
    <mergeCell ref="M7:N7"/>
    <mergeCell ref="A6:A8"/>
    <mergeCell ref="B6:B8"/>
    <mergeCell ref="C6:E6"/>
    <mergeCell ref="F6:K6"/>
    <mergeCell ref="L6:N6"/>
    <mergeCell ref="O6:O8"/>
    <mergeCell ref="C7:C8"/>
    <mergeCell ref="D7:E7"/>
    <mergeCell ref="F7:H7"/>
    <mergeCell ref="I7:K7"/>
    <mergeCell ref="L7:L8"/>
  </mergeCells>
  <pageMargins left="0.35" right="0.2" top="0.5" bottom="0.4" header="0.3" footer="0.3"/>
  <pageSetup paperSize="9" scale="57" orientation="landscape" r:id="rId1"/>
</worksheet>
</file>

<file path=xl/worksheets/sheet8.xml><?xml version="1.0" encoding="utf-8"?>
<worksheet xmlns="http://schemas.openxmlformats.org/spreadsheetml/2006/main" xmlns:r="http://schemas.openxmlformats.org/officeDocument/2006/relationships">
  <sheetPr>
    <tabColor rgb="FFFFFF00"/>
  </sheetPr>
  <dimension ref="A1:F112"/>
  <sheetViews>
    <sheetView workbookViewId="0">
      <selection activeCell="A3" sqref="A3:F3"/>
    </sheetView>
  </sheetViews>
  <sheetFormatPr defaultColWidth="9" defaultRowHeight="15.75"/>
  <cols>
    <col min="1" max="1" width="4.625" style="278" customWidth="1"/>
    <col min="2" max="2" width="58.875" style="278" customWidth="1"/>
    <col min="3" max="3" width="16.25" style="278" customWidth="1"/>
    <col min="4" max="4" width="16.375" style="278" customWidth="1"/>
    <col min="5" max="5" width="14.875" style="278" customWidth="1"/>
    <col min="6" max="6" width="16.5" style="278" customWidth="1"/>
    <col min="7" max="16384" width="9" style="278"/>
  </cols>
  <sheetData>
    <row r="1" spans="1:6">
      <c r="F1" s="208" t="s">
        <v>23</v>
      </c>
    </row>
    <row r="2" spans="1:6" ht="36.75" customHeight="1">
      <c r="A2" s="419" t="s">
        <v>239</v>
      </c>
      <c r="B2" s="419"/>
      <c r="C2" s="419"/>
      <c r="D2" s="419"/>
      <c r="E2" s="419"/>
      <c r="F2" s="419"/>
    </row>
    <row r="3" spans="1:6" ht="26.25" customHeight="1">
      <c r="A3" s="412" t="str">
        <f>+'B3 PAĐC NTM'!A3:P3</f>
        <v>(Kèm theo Nghị quyết số      /NQ-HĐND ngày    /4/2025 của Hội đồng nhân dân huyện)</v>
      </c>
      <c r="B3" s="412"/>
      <c r="C3" s="412"/>
      <c r="D3" s="412"/>
      <c r="E3" s="412"/>
      <c r="F3" s="412"/>
    </row>
    <row r="4" spans="1:6">
      <c r="F4" s="210" t="s">
        <v>20</v>
      </c>
    </row>
    <row r="5" spans="1:6" ht="27" customHeight="1">
      <c r="A5" s="434" t="s">
        <v>0</v>
      </c>
      <c r="B5" s="434" t="s">
        <v>202</v>
      </c>
      <c r="C5" s="434" t="s">
        <v>238</v>
      </c>
      <c r="D5" s="434"/>
      <c r="E5" s="434"/>
      <c r="F5" s="434" t="s">
        <v>235</v>
      </c>
    </row>
    <row r="6" spans="1:6" ht="23.25" customHeight="1">
      <c r="A6" s="434"/>
      <c r="B6" s="434"/>
      <c r="C6" s="434" t="s">
        <v>7</v>
      </c>
      <c r="D6" s="434" t="s">
        <v>8</v>
      </c>
      <c r="E6" s="434"/>
      <c r="F6" s="434"/>
    </row>
    <row r="7" spans="1:6" ht="37.5" customHeight="1">
      <c r="A7" s="434"/>
      <c r="B7" s="434"/>
      <c r="C7" s="434"/>
      <c r="D7" s="297" t="s">
        <v>236</v>
      </c>
      <c r="E7" s="209" t="s">
        <v>237</v>
      </c>
      <c r="F7" s="434"/>
    </row>
    <row r="8" spans="1:6" s="121" customFormat="1" ht="23.25" customHeight="1">
      <c r="A8" s="119">
        <v>1</v>
      </c>
      <c r="B8" s="120">
        <v>2</v>
      </c>
      <c r="C8" s="119" t="s">
        <v>11</v>
      </c>
      <c r="D8" s="120">
        <v>4</v>
      </c>
      <c r="E8" s="119">
        <v>5</v>
      </c>
      <c r="F8" s="119">
        <v>6</v>
      </c>
    </row>
    <row r="9" spans="1:6" s="9" customFormat="1" ht="21.75" customHeight="1">
      <c r="A9" s="447" t="s">
        <v>29</v>
      </c>
      <c r="B9" s="447"/>
      <c r="C9" s="279">
        <f>+C10+C23+C36+C56+C76</f>
        <v>12161000000</v>
      </c>
      <c r="D9" s="279">
        <f>+D10+D23+D36+D56+D76</f>
        <v>11807000000</v>
      </c>
      <c r="E9" s="279">
        <f>+E10+E23+E36+E56+E76</f>
        <v>354000000</v>
      </c>
      <c r="F9" s="280"/>
    </row>
    <row r="10" spans="1:6" s="9" customFormat="1" ht="35.450000000000003" customHeight="1">
      <c r="A10" s="303" t="s">
        <v>30</v>
      </c>
      <c r="B10" s="319" t="s">
        <v>205</v>
      </c>
      <c r="C10" s="282">
        <f>SUM(C11:C22)</f>
        <v>5416610000</v>
      </c>
      <c r="D10" s="282">
        <f>SUM(D11:D22)</f>
        <v>5259610000</v>
      </c>
      <c r="E10" s="282">
        <f>SUM(E11:E22)</f>
        <v>157000000</v>
      </c>
      <c r="F10" s="282"/>
    </row>
    <row r="11" spans="1:6" s="9" customFormat="1" ht="24.95" customHeight="1">
      <c r="A11" s="304">
        <v>1</v>
      </c>
      <c r="B11" s="283" t="s">
        <v>69</v>
      </c>
      <c r="C11" s="284">
        <f>SUM(D11:E11)</f>
        <v>511696000</v>
      </c>
      <c r="D11" s="284">
        <v>493696000</v>
      </c>
      <c r="E11" s="284">
        <v>18000000</v>
      </c>
      <c r="F11" s="285"/>
    </row>
    <row r="12" spans="1:6" s="9" customFormat="1" ht="25.5" customHeight="1">
      <c r="A12" s="304">
        <v>2</v>
      </c>
      <c r="B12" s="286" t="s">
        <v>62</v>
      </c>
      <c r="C12" s="284">
        <f t="shared" ref="C12:C22" si="0">SUM(D12:E12)</f>
        <v>345546000</v>
      </c>
      <c r="D12" s="284">
        <v>335546000</v>
      </c>
      <c r="E12" s="284">
        <v>10000000</v>
      </c>
      <c r="F12" s="285"/>
    </row>
    <row r="13" spans="1:6" s="9" customFormat="1" ht="25.5" customHeight="1">
      <c r="A13" s="304">
        <v>3</v>
      </c>
      <c r="B13" s="286" t="s">
        <v>63</v>
      </c>
      <c r="C13" s="284">
        <f t="shared" si="0"/>
        <v>150419000</v>
      </c>
      <c r="D13" s="284">
        <v>146419000</v>
      </c>
      <c r="E13" s="284">
        <v>4000000</v>
      </c>
      <c r="F13" s="285"/>
    </row>
    <row r="14" spans="1:6" s="9" customFormat="1" ht="25.5" customHeight="1">
      <c r="A14" s="304">
        <v>4</v>
      </c>
      <c r="B14" s="35" t="s">
        <v>132</v>
      </c>
      <c r="C14" s="284">
        <f t="shared" si="0"/>
        <v>402589000</v>
      </c>
      <c r="D14" s="284">
        <v>392589000</v>
      </c>
      <c r="E14" s="284">
        <v>10000000</v>
      </c>
      <c r="F14" s="285"/>
    </row>
    <row r="15" spans="1:6" s="9" customFormat="1" ht="25.5" customHeight="1">
      <c r="A15" s="304">
        <v>5</v>
      </c>
      <c r="B15" s="286" t="s">
        <v>69</v>
      </c>
      <c r="C15" s="284">
        <f t="shared" si="0"/>
        <v>405000000</v>
      </c>
      <c r="D15" s="284">
        <v>394000000</v>
      </c>
      <c r="E15" s="284">
        <v>11000000</v>
      </c>
      <c r="F15" s="285"/>
    </row>
    <row r="16" spans="1:6" s="9" customFormat="1" ht="25.5" customHeight="1">
      <c r="A16" s="304">
        <v>6</v>
      </c>
      <c r="B16" s="286" t="s">
        <v>77</v>
      </c>
      <c r="C16" s="284">
        <f t="shared" si="0"/>
        <v>420000000</v>
      </c>
      <c r="D16" s="284">
        <v>408000000</v>
      </c>
      <c r="E16" s="284">
        <v>12000000</v>
      </c>
      <c r="F16" s="285"/>
    </row>
    <row r="17" spans="1:6" s="9" customFormat="1" ht="25.5" customHeight="1">
      <c r="A17" s="304">
        <v>7</v>
      </c>
      <c r="B17" s="286" t="s">
        <v>64</v>
      </c>
      <c r="C17" s="284">
        <f t="shared" si="0"/>
        <v>470360000</v>
      </c>
      <c r="D17" s="284">
        <v>457360000</v>
      </c>
      <c r="E17" s="284">
        <v>13000000</v>
      </c>
      <c r="F17" s="285"/>
    </row>
    <row r="18" spans="1:6" s="9" customFormat="1" ht="25.5" customHeight="1">
      <c r="A18" s="304">
        <v>8</v>
      </c>
      <c r="B18" s="286" t="s">
        <v>79</v>
      </c>
      <c r="C18" s="284">
        <f t="shared" si="0"/>
        <v>839000000</v>
      </c>
      <c r="D18" s="284">
        <v>815000000</v>
      </c>
      <c r="E18" s="284">
        <v>24000000</v>
      </c>
      <c r="F18" s="285"/>
    </row>
    <row r="19" spans="1:6" s="9" customFormat="1" ht="25.5" customHeight="1">
      <c r="A19" s="304">
        <v>9</v>
      </c>
      <c r="B19" s="286" t="s">
        <v>72</v>
      </c>
      <c r="C19" s="284">
        <f t="shared" si="0"/>
        <v>500000000</v>
      </c>
      <c r="D19" s="284">
        <v>486000000</v>
      </c>
      <c r="E19" s="284">
        <v>14000000</v>
      </c>
      <c r="F19" s="285"/>
    </row>
    <row r="20" spans="1:6" s="9" customFormat="1" ht="25.5" customHeight="1">
      <c r="A20" s="304">
        <v>10</v>
      </c>
      <c r="B20" s="286" t="s">
        <v>84</v>
      </c>
      <c r="C20" s="284">
        <f t="shared" si="0"/>
        <v>400000000</v>
      </c>
      <c r="D20" s="284">
        <v>388000000</v>
      </c>
      <c r="E20" s="284">
        <v>12000000</v>
      </c>
      <c r="F20" s="285"/>
    </row>
    <row r="21" spans="1:6" s="9" customFormat="1" ht="25.5" customHeight="1">
      <c r="A21" s="304">
        <v>11</v>
      </c>
      <c r="B21" s="287" t="s">
        <v>62</v>
      </c>
      <c r="C21" s="284">
        <f t="shared" si="0"/>
        <v>500000000</v>
      </c>
      <c r="D21" s="284">
        <v>485000000</v>
      </c>
      <c r="E21" s="284">
        <v>15000000</v>
      </c>
      <c r="F21" s="285"/>
    </row>
    <row r="22" spans="1:6" s="9" customFormat="1" ht="25.5" customHeight="1">
      <c r="A22" s="304">
        <v>12</v>
      </c>
      <c r="B22" s="287" t="s">
        <v>67</v>
      </c>
      <c r="C22" s="284">
        <f t="shared" si="0"/>
        <v>472000000</v>
      </c>
      <c r="D22" s="284">
        <v>458000000</v>
      </c>
      <c r="E22" s="284">
        <v>14000000</v>
      </c>
      <c r="F22" s="285"/>
    </row>
    <row r="23" spans="1:6" s="9" customFormat="1" ht="26.25" customHeight="1">
      <c r="A23" s="305" t="s">
        <v>75</v>
      </c>
      <c r="B23" s="306" t="s">
        <v>217</v>
      </c>
      <c r="C23" s="288">
        <f>+C24+C34</f>
        <v>4474390000</v>
      </c>
      <c r="D23" s="288">
        <f t="shared" ref="D23:E23" si="1">+D24+D34</f>
        <v>4345490000</v>
      </c>
      <c r="E23" s="288">
        <f t="shared" si="1"/>
        <v>128900000</v>
      </c>
      <c r="F23" s="18"/>
    </row>
    <row r="24" spans="1:6" s="302" customFormat="1" ht="26.25" customHeight="1">
      <c r="A24" s="307" t="s">
        <v>120</v>
      </c>
      <c r="B24" s="308" t="s">
        <v>115</v>
      </c>
      <c r="C24" s="300">
        <f>SUM(C25:C33)</f>
        <v>4124390000</v>
      </c>
      <c r="D24" s="300">
        <f t="shared" ref="D24:E24" si="2">SUM(D25:D33)</f>
        <v>4005490000</v>
      </c>
      <c r="E24" s="300">
        <f t="shared" si="2"/>
        <v>118900000</v>
      </c>
      <c r="F24" s="301"/>
    </row>
    <row r="25" spans="1:6" s="83" customFormat="1" ht="23.25" customHeight="1">
      <c r="A25" s="304">
        <v>1</v>
      </c>
      <c r="B25" s="291" t="s">
        <v>74</v>
      </c>
      <c r="C25" s="292">
        <f t="shared" ref="C25:C73" si="3">SUM(D25:E25)</f>
        <v>349000000</v>
      </c>
      <c r="D25" s="293">
        <v>339000000</v>
      </c>
      <c r="E25" s="293">
        <v>10000000</v>
      </c>
      <c r="F25" s="81"/>
    </row>
    <row r="26" spans="1:6" s="83" customFormat="1" ht="23.25" customHeight="1">
      <c r="A26" s="304">
        <v>2</v>
      </c>
      <c r="B26" s="294" t="s">
        <v>219</v>
      </c>
      <c r="C26" s="292">
        <f t="shared" si="3"/>
        <v>192070000</v>
      </c>
      <c r="D26" s="293">
        <v>187070000</v>
      </c>
      <c r="E26" s="293">
        <v>5000000</v>
      </c>
      <c r="F26" s="81"/>
    </row>
    <row r="27" spans="1:6" s="83" customFormat="1" ht="23.25" customHeight="1">
      <c r="A27" s="304">
        <v>3</v>
      </c>
      <c r="B27" s="41" t="s">
        <v>65</v>
      </c>
      <c r="C27" s="292">
        <f t="shared" si="3"/>
        <v>430000000</v>
      </c>
      <c r="D27" s="293">
        <v>418000000</v>
      </c>
      <c r="E27" s="293">
        <v>12000000</v>
      </c>
      <c r="F27" s="81"/>
    </row>
    <row r="28" spans="1:6" s="83" customFormat="1" ht="23.25" customHeight="1">
      <c r="A28" s="304">
        <v>4</v>
      </c>
      <c r="B28" s="41" t="s">
        <v>66</v>
      </c>
      <c r="C28" s="292">
        <f t="shared" si="3"/>
        <v>485200000</v>
      </c>
      <c r="D28" s="293">
        <v>472300000</v>
      </c>
      <c r="E28" s="293">
        <v>12900000</v>
      </c>
      <c r="F28" s="81"/>
    </row>
    <row r="29" spans="1:6" s="83" customFormat="1" ht="23.25" customHeight="1">
      <c r="A29" s="304">
        <v>5</v>
      </c>
      <c r="B29" s="41" t="s">
        <v>68</v>
      </c>
      <c r="C29" s="292">
        <f t="shared" si="3"/>
        <v>672900000</v>
      </c>
      <c r="D29" s="293">
        <v>652900000</v>
      </c>
      <c r="E29" s="293">
        <v>20000000</v>
      </c>
      <c r="F29" s="81"/>
    </row>
    <row r="30" spans="1:6" s="83" customFormat="1" ht="23.25" customHeight="1">
      <c r="A30" s="304">
        <v>6</v>
      </c>
      <c r="B30" s="41" t="s">
        <v>63</v>
      </c>
      <c r="C30" s="292">
        <f t="shared" si="3"/>
        <v>400000000</v>
      </c>
      <c r="D30" s="293">
        <v>388000000</v>
      </c>
      <c r="E30" s="293">
        <v>12000000</v>
      </c>
      <c r="F30" s="81"/>
    </row>
    <row r="31" spans="1:6" s="83" customFormat="1" ht="23.25" customHeight="1">
      <c r="A31" s="304">
        <v>7</v>
      </c>
      <c r="B31" s="41" t="s">
        <v>78</v>
      </c>
      <c r="C31" s="292">
        <f t="shared" si="3"/>
        <v>470000000</v>
      </c>
      <c r="D31" s="293">
        <v>456000000</v>
      </c>
      <c r="E31" s="293">
        <v>14000000</v>
      </c>
      <c r="F31" s="81"/>
    </row>
    <row r="32" spans="1:6" s="83" customFormat="1" ht="23.25" customHeight="1">
      <c r="A32" s="304">
        <v>8</v>
      </c>
      <c r="B32" s="41" t="s">
        <v>73</v>
      </c>
      <c r="C32" s="292">
        <f t="shared" si="3"/>
        <v>778630000</v>
      </c>
      <c r="D32" s="293">
        <v>755630000</v>
      </c>
      <c r="E32" s="293">
        <v>23000000</v>
      </c>
      <c r="F32" s="81"/>
    </row>
    <row r="33" spans="1:6" s="83" customFormat="1" ht="23.25" customHeight="1">
      <c r="A33" s="304">
        <v>9</v>
      </c>
      <c r="B33" s="41" t="s">
        <v>224</v>
      </c>
      <c r="C33" s="292">
        <f t="shared" si="3"/>
        <v>346590000</v>
      </c>
      <c r="D33" s="293">
        <v>336590000</v>
      </c>
      <c r="E33" s="293">
        <v>10000000</v>
      </c>
      <c r="F33" s="81"/>
    </row>
    <row r="34" spans="1:6" s="302" customFormat="1" ht="23.25" customHeight="1">
      <c r="A34" s="307" t="s">
        <v>120</v>
      </c>
      <c r="B34" s="309" t="s">
        <v>117</v>
      </c>
      <c r="C34" s="300">
        <f>+C35</f>
        <v>350000000</v>
      </c>
      <c r="D34" s="300">
        <f t="shared" ref="D34:E34" si="4">+D35</f>
        <v>340000000</v>
      </c>
      <c r="E34" s="300">
        <f t="shared" si="4"/>
        <v>10000000</v>
      </c>
      <c r="F34" s="301"/>
    </row>
    <row r="35" spans="1:6" s="83" customFormat="1" ht="23.25" customHeight="1">
      <c r="A35" s="304" t="s">
        <v>31</v>
      </c>
      <c r="B35" s="310" t="s">
        <v>225</v>
      </c>
      <c r="C35" s="292">
        <f>SUM(D35:E35)</f>
        <v>350000000</v>
      </c>
      <c r="D35" s="293">
        <v>340000000</v>
      </c>
      <c r="E35" s="293">
        <v>10000000</v>
      </c>
      <c r="F35" s="81"/>
    </row>
    <row r="36" spans="1:6" s="9" customFormat="1" ht="24" customHeight="1">
      <c r="A36" s="311" t="s">
        <v>85</v>
      </c>
      <c r="B36" s="312" t="s">
        <v>226</v>
      </c>
      <c r="C36" s="288">
        <f>+C37+C38</f>
        <v>170000000</v>
      </c>
      <c r="D36" s="288">
        <f t="shared" ref="D36:E36" si="5">+D37+D38</f>
        <v>164900000</v>
      </c>
      <c r="E36" s="288">
        <f t="shared" si="5"/>
        <v>5100000</v>
      </c>
      <c r="F36" s="18"/>
    </row>
    <row r="37" spans="1:6" s="9" customFormat="1" ht="36.75" customHeight="1">
      <c r="A37" s="311">
        <v>1</v>
      </c>
      <c r="B37" s="312" t="s">
        <v>227</v>
      </c>
      <c r="C37" s="289"/>
      <c r="D37" s="289"/>
      <c r="E37" s="289"/>
      <c r="F37" s="18"/>
    </row>
    <row r="38" spans="1:6" s="83" customFormat="1" ht="25.5" customHeight="1">
      <c r="A38" s="311">
        <v>2</v>
      </c>
      <c r="B38" s="312" t="s">
        <v>228</v>
      </c>
      <c r="C38" s="288">
        <f>SUM(C39:C55)</f>
        <v>170000000</v>
      </c>
      <c r="D38" s="288">
        <f>SUM(D39:D55)</f>
        <v>164900000</v>
      </c>
      <c r="E38" s="288">
        <f t="shared" ref="E38" si="6">SUM(E39:E55)</f>
        <v>5100000</v>
      </c>
      <c r="F38" s="81"/>
    </row>
    <row r="39" spans="1:6" s="83" customFormat="1" ht="23.25" customHeight="1">
      <c r="A39" s="304" t="s">
        <v>31</v>
      </c>
      <c r="B39" s="283" t="s">
        <v>189</v>
      </c>
      <c r="C39" s="292">
        <f t="shared" si="3"/>
        <v>10000000</v>
      </c>
      <c r="D39" s="293">
        <v>9700000</v>
      </c>
      <c r="E39" s="293">
        <v>300000</v>
      </c>
      <c r="F39" s="81"/>
    </row>
    <row r="40" spans="1:6" s="83" customFormat="1" ht="23.25" customHeight="1">
      <c r="A40" s="304" t="s">
        <v>31</v>
      </c>
      <c r="B40" s="283" t="s">
        <v>65</v>
      </c>
      <c r="C40" s="292">
        <f t="shared" si="3"/>
        <v>10000000</v>
      </c>
      <c r="D40" s="293">
        <v>9700000</v>
      </c>
      <c r="E40" s="293">
        <v>300000</v>
      </c>
      <c r="F40" s="81"/>
    </row>
    <row r="41" spans="1:6" s="83" customFormat="1" ht="23.25" customHeight="1">
      <c r="A41" s="304" t="s">
        <v>31</v>
      </c>
      <c r="B41" s="313" t="s">
        <v>67</v>
      </c>
      <c r="C41" s="292">
        <f t="shared" si="3"/>
        <v>10000000</v>
      </c>
      <c r="D41" s="293">
        <v>9700000</v>
      </c>
      <c r="E41" s="293">
        <v>300000</v>
      </c>
      <c r="F41" s="81"/>
    </row>
    <row r="42" spans="1:6" s="83" customFormat="1" ht="23.25" customHeight="1">
      <c r="A42" s="304" t="s">
        <v>31</v>
      </c>
      <c r="B42" s="283" t="s">
        <v>79</v>
      </c>
      <c r="C42" s="292">
        <f t="shared" si="3"/>
        <v>10000000</v>
      </c>
      <c r="D42" s="293">
        <v>9700000</v>
      </c>
      <c r="E42" s="293">
        <v>300000</v>
      </c>
      <c r="F42" s="81"/>
    </row>
    <row r="43" spans="1:6" s="83" customFormat="1" ht="23.25" customHeight="1">
      <c r="A43" s="304" t="s">
        <v>31</v>
      </c>
      <c r="B43" s="283" t="s">
        <v>132</v>
      </c>
      <c r="C43" s="292">
        <f t="shared" si="3"/>
        <v>10000000</v>
      </c>
      <c r="D43" s="293">
        <v>9700000</v>
      </c>
      <c r="E43" s="293">
        <v>300000</v>
      </c>
      <c r="F43" s="81"/>
    </row>
    <row r="44" spans="1:6" s="83" customFormat="1" ht="23.25" customHeight="1">
      <c r="A44" s="304" t="s">
        <v>31</v>
      </c>
      <c r="B44" s="283" t="s">
        <v>72</v>
      </c>
      <c r="C44" s="292">
        <f t="shared" si="3"/>
        <v>10000000</v>
      </c>
      <c r="D44" s="293">
        <v>9700000</v>
      </c>
      <c r="E44" s="293">
        <v>300000</v>
      </c>
      <c r="F44" s="81"/>
    </row>
    <row r="45" spans="1:6" s="83" customFormat="1" ht="23.25" customHeight="1">
      <c r="A45" s="304" t="s">
        <v>31</v>
      </c>
      <c r="B45" s="283" t="s">
        <v>73</v>
      </c>
      <c r="C45" s="292">
        <f t="shared" si="3"/>
        <v>10000000</v>
      </c>
      <c r="D45" s="293">
        <v>9700000</v>
      </c>
      <c r="E45" s="293">
        <v>300000</v>
      </c>
      <c r="F45" s="81"/>
    </row>
    <row r="46" spans="1:6" s="83" customFormat="1" ht="23.25" customHeight="1">
      <c r="A46" s="304" t="s">
        <v>31</v>
      </c>
      <c r="B46" s="283" t="s">
        <v>84</v>
      </c>
      <c r="C46" s="292">
        <f t="shared" si="3"/>
        <v>10000000</v>
      </c>
      <c r="D46" s="293">
        <v>9700000</v>
      </c>
      <c r="E46" s="293">
        <v>300000</v>
      </c>
      <c r="F46" s="81"/>
    </row>
    <row r="47" spans="1:6" s="83" customFormat="1" ht="23.25" customHeight="1">
      <c r="A47" s="304" t="s">
        <v>31</v>
      </c>
      <c r="B47" s="283" t="s">
        <v>78</v>
      </c>
      <c r="C47" s="292">
        <f t="shared" si="3"/>
        <v>10000000</v>
      </c>
      <c r="D47" s="293">
        <v>9700000</v>
      </c>
      <c r="E47" s="293">
        <v>300000</v>
      </c>
      <c r="F47" s="81"/>
    </row>
    <row r="48" spans="1:6" s="83" customFormat="1" ht="23.25" customHeight="1">
      <c r="A48" s="304" t="s">
        <v>31</v>
      </c>
      <c r="B48" s="283" t="s">
        <v>66</v>
      </c>
      <c r="C48" s="292">
        <f t="shared" si="3"/>
        <v>10000000</v>
      </c>
      <c r="D48" s="293">
        <v>9700000</v>
      </c>
      <c r="E48" s="293">
        <v>300000</v>
      </c>
      <c r="F48" s="81"/>
    </row>
    <row r="49" spans="1:6" s="83" customFormat="1" ht="23.25" customHeight="1">
      <c r="A49" s="304" t="s">
        <v>31</v>
      </c>
      <c r="B49" s="283" t="s">
        <v>68</v>
      </c>
      <c r="C49" s="292">
        <f t="shared" si="3"/>
        <v>10000000</v>
      </c>
      <c r="D49" s="293">
        <v>9700000</v>
      </c>
      <c r="E49" s="293">
        <v>300000</v>
      </c>
      <c r="F49" s="81"/>
    </row>
    <row r="50" spans="1:6" s="83" customFormat="1" ht="23.25" customHeight="1">
      <c r="A50" s="304" t="s">
        <v>31</v>
      </c>
      <c r="B50" s="283" t="s">
        <v>64</v>
      </c>
      <c r="C50" s="292">
        <f t="shared" si="3"/>
        <v>10000000</v>
      </c>
      <c r="D50" s="293">
        <v>9700000</v>
      </c>
      <c r="E50" s="293">
        <v>300000</v>
      </c>
      <c r="F50" s="81"/>
    </row>
    <row r="51" spans="1:6" s="83" customFormat="1" ht="23.25" customHeight="1">
      <c r="A51" s="304" t="s">
        <v>31</v>
      </c>
      <c r="B51" s="283" t="s">
        <v>63</v>
      </c>
      <c r="C51" s="292">
        <f t="shared" si="3"/>
        <v>10000000</v>
      </c>
      <c r="D51" s="293">
        <v>9700000</v>
      </c>
      <c r="E51" s="293">
        <v>300000</v>
      </c>
      <c r="F51" s="81"/>
    </row>
    <row r="52" spans="1:6" s="83" customFormat="1" ht="23.25" customHeight="1">
      <c r="A52" s="304" t="s">
        <v>31</v>
      </c>
      <c r="B52" s="283" t="s">
        <v>69</v>
      </c>
      <c r="C52" s="292">
        <f t="shared" si="3"/>
        <v>10000000</v>
      </c>
      <c r="D52" s="293">
        <v>9700000</v>
      </c>
      <c r="E52" s="293">
        <v>300000</v>
      </c>
      <c r="F52" s="81"/>
    </row>
    <row r="53" spans="1:6" s="83" customFormat="1" ht="23.25" customHeight="1">
      <c r="A53" s="304" t="s">
        <v>31</v>
      </c>
      <c r="B53" s="283" t="s">
        <v>74</v>
      </c>
      <c r="C53" s="292">
        <f t="shared" si="3"/>
        <v>10000000</v>
      </c>
      <c r="D53" s="293">
        <v>9700000</v>
      </c>
      <c r="E53" s="293">
        <v>300000</v>
      </c>
      <c r="F53" s="81"/>
    </row>
    <row r="54" spans="1:6" s="83" customFormat="1" ht="23.25" customHeight="1">
      <c r="A54" s="304" t="s">
        <v>31</v>
      </c>
      <c r="B54" s="283" t="s">
        <v>62</v>
      </c>
      <c r="C54" s="292">
        <f t="shared" si="3"/>
        <v>10000000</v>
      </c>
      <c r="D54" s="293">
        <v>9700000</v>
      </c>
      <c r="E54" s="293">
        <v>300000</v>
      </c>
      <c r="F54" s="81"/>
    </row>
    <row r="55" spans="1:6" s="9" customFormat="1" ht="23.25" customHeight="1">
      <c r="A55" s="304" t="s">
        <v>31</v>
      </c>
      <c r="B55" s="283" t="s">
        <v>77</v>
      </c>
      <c r="C55" s="292">
        <f t="shared" si="3"/>
        <v>10000000</v>
      </c>
      <c r="D55" s="293">
        <v>9700000</v>
      </c>
      <c r="E55" s="293">
        <v>300000</v>
      </c>
      <c r="F55" s="18"/>
    </row>
    <row r="56" spans="1:6" s="9" customFormat="1" ht="21" customHeight="1">
      <c r="A56" s="311" t="s">
        <v>89</v>
      </c>
      <c r="B56" s="312" t="s">
        <v>229</v>
      </c>
      <c r="C56" s="288">
        <f>+C57+C58</f>
        <v>610000000</v>
      </c>
      <c r="D56" s="288">
        <f t="shared" ref="D56:E56" si="7">+D57+D58</f>
        <v>591700000</v>
      </c>
      <c r="E56" s="288">
        <f t="shared" si="7"/>
        <v>18300000</v>
      </c>
      <c r="F56" s="18"/>
    </row>
    <row r="57" spans="1:6" s="220" customFormat="1" ht="21" customHeight="1">
      <c r="A57" s="314">
        <v>1</v>
      </c>
      <c r="B57" s="315" t="s">
        <v>230</v>
      </c>
      <c r="C57" s="290">
        <f>SUM(D57:E57)</f>
        <v>0</v>
      </c>
      <c r="D57" s="136">
        <v>0</v>
      </c>
      <c r="E57" s="136">
        <v>0</v>
      </c>
      <c r="F57" s="295"/>
    </row>
    <row r="58" spans="1:6" s="220" customFormat="1" ht="21" customHeight="1">
      <c r="A58" s="314">
        <v>2</v>
      </c>
      <c r="B58" s="318" t="s">
        <v>231</v>
      </c>
      <c r="C58" s="300">
        <f>SUM(C59:C75)</f>
        <v>610000000</v>
      </c>
      <c r="D58" s="300">
        <f t="shared" ref="D58:E58" si="8">SUM(D59:D75)</f>
        <v>591700000</v>
      </c>
      <c r="E58" s="300">
        <f t="shared" si="8"/>
        <v>18300000</v>
      </c>
      <c r="F58" s="295"/>
    </row>
    <row r="59" spans="1:6" s="83" customFormat="1" ht="21" customHeight="1">
      <c r="A59" s="304" t="s">
        <v>31</v>
      </c>
      <c r="B59" s="283" t="s">
        <v>189</v>
      </c>
      <c r="C59" s="292">
        <f t="shared" si="3"/>
        <v>30000000</v>
      </c>
      <c r="D59" s="293">
        <v>29100000</v>
      </c>
      <c r="E59" s="293">
        <v>900000</v>
      </c>
      <c r="F59" s="81"/>
    </row>
    <row r="60" spans="1:6" s="83" customFormat="1" ht="21" customHeight="1">
      <c r="A60" s="304" t="s">
        <v>31</v>
      </c>
      <c r="B60" s="283" t="s">
        <v>65</v>
      </c>
      <c r="C60" s="292">
        <f t="shared" si="3"/>
        <v>40000000</v>
      </c>
      <c r="D60" s="293">
        <v>38800000</v>
      </c>
      <c r="E60" s="293">
        <v>1200000</v>
      </c>
      <c r="F60" s="81"/>
    </row>
    <row r="61" spans="1:6" s="83" customFormat="1" ht="21" customHeight="1">
      <c r="A61" s="304" t="s">
        <v>31</v>
      </c>
      <c r="B61" s="313" t="s">
        <v>67</v>
      </c>
      <c r="C61" s="292">
        <f t="shared" si="3"/>
        <v>40000000</v>
      </c>
      <c r="D61" s="293">
        <v>38800000</v>
      </c>
      <c r="E61" s="293">
        <v>1200000</v>
      </c>
      <c r="F61" s="81"/>
    </row>
    <row r="62" spans="1:6" s="83" customFormat="1" ht="21" customHeight="1">
      <c r="A62" s="304" t="s">
        <v>31</v>
      </c>
      <c r="B62" s="283" t="s">
        <v>79</v>
      </c>
      <c r="C62" s="292">
        <f t="shared" si="3"/>
        <v>40000000</v>
      </c>
      <c r="D62" s="293">
        <v>38800000</v>
      </c>
      <c r="E62" s="293">
        <v>1200000</v>
      </c>
      <c r="F62" s="81"/>
    </row>
    <row r="63" spans="1:6" s="83" customFormat="1" ht="21" customHeight="1">
      <c r="A63" s="304" t="s">
        <v>31</v>
      </c>
      <c r="B63" s="283" t="s">
        <v>132</v>
      </c>
      <c r="C63" s="292">
        <f t="shared" si="3"/>
        <v>40000000</v>
      </c>
      <c r="D63" s="293">
        <v>38800000</v>
      </c>
      <c r="E63" s="293">
        <v>1200000</v>
      </c>
      <c r="F63" s="81"/>
    </row>
    <row r="64" spans="1:6" s="83" customFormat="1" ht="21" customHeight="1">
      <c r="A64" s="304" t="s">
        <v>31</v>
      </c>
      <c r="B64" s="283" t="s">
        <v>72</v>
      </c>
      <c r="C64" s="292">
        <f t="shared" si="3"/>
        <v>40000000</v>
      </c>
      <c r="D64" s="293">
        <v>38800000</v>
      </c>
      <c r="E64" s="293">
        <v>1200000</v>
      </c>
      <c r="F64" s="81"/>
    </row>
    <row r="65" spans="1:6" s="83" customFormat="1" ht="24" customHeight="1">
      <c r="A65" s="304" t="s">
        <v>31</v>
      </c>
      <c r="B65" s="283" t="s">
        <v>73</v>
      </c>
      <c r="C65" s="292">
        <f t="shared" si="3"/>
        <v>30000000</v>
      </c>
      <c r="D65" s="293">
        <v>29100000</v>
      </c>
      <c r="E65" s="293">
        <v>900000</v>
      </c>
      <c r="F65" s="81"/>
    </row>
    <row r="66" spans="1:6" s="83" customFormat="1" ht="24" customHeight="1">
      <c r="A66" s="304" t="s">
        <v>31</v>
      </c>
      <c r="B66" s="283" t="s">
        <v>84</v>
      </c>
      <c r="C66" s="292">
        <f t="shared" si="3"/>
        <v>30000000</v>
      </c>
      <c r="D66" s="293">
        <v>29100000</v>
      </c>
      <c r="E66" s="293">
        <v>900000</v>
      </c>
      <c r="F66" s="81"/>
    </row>
    <row r="67" spans="1:6" s="83" customFormat="1" ht="24" customHeight="1">
      <c r="A67" s="304" t="s">
        <v>31</v>
      </c>
      <c r="B67" s="283" t="s">
        <v>78</v>
      </c>
      <c r="C67" s="292">
        <f t="shared" si="3"/>
        <v>30000000</v>
      </c>
      <c r="D67" s="293">
        <v>29100000</v>
      </c>
      <c r="E67" s="293">
        <v>900000</v>
      </c>
      <c r="F67" s="81"/>
    </row>
    <row r="68" spans="1:6" s="83" customFormat="1" ht="24" customHeight="1">
      <c r="A68" s="304" t="s">
        <v>31</v>
      </c>
      <c r="B68" s="283" t="s">
        <v>66</v>
      </c>
      <c r="C68" s="292">
        <f t="shared" si="3"/>
        <v>40000000</v>
      </c>
      <c r="D68" s="293">
        <v>38800000</v>
      </c>
      <c r="E68" s="293">
        <v>1200000</v>
      </c>
      <c r="F68" s="81"/>
    </row>
    <row r="69" spans="1:6" s="83" customFormat="1" ht="24" customHeight="1">
      <c r="A69" s="304" t="s">
        <v>31</v>
      </c>
      <c r="B69" s="283" t="s">
        <v>68</v>
      </c>
      <c r="C69" s="292">
        <f t="shared" si="3"/>
        <v>40000000</v>
      </c>
      <c r="D69" s="293">
        <v>38800000</v>
      </c>
      <c r="E69" s="293">
        <v>1200000</v>
      </c>
      <c r="F69" s="81"/>
    </row>
    <row r="70" spans="1:6" s="83" customFormat="1" ht="24" customHeight="1">
      <c r="A70" s="304" t="s">
        <v>31</v>
      </c>
      <c r="B70" s="283" t="s">
        <v>64</v>
      </c>
      <c r="C70" s="292">
        <f t="shared" si="3"/>
        <v>30000000</v>
      </c>
      <c r="D70" s="293">
        <v>29100000</v>
      </c>
      <c r="E70" s="293">
        <v>900000</v>
      </c>
      <c r="F70" s="81"/>
    </row>
    <row r="71" spans="1:6" s="83" customFormat="1" ht="24" customHeight="1">
      <c r="A71" s="304" t="s">
        <v>31</v>
      </c>
      <c r="B71" s="283" t="s">
        <v>63</v>
      </c>
      <c r="C71" s="292">
        <f t="shared" si="3"/>
        <v>30000000</v>
      </c>
      <c r="D71" s="293">
        <v>29100000</v>
      </c>
      <c r="E71" s="293">
        <v>900000</v>
      </c>
      <c r="F71" s="81"/>
    </row>
    <row r="72" spans="1:6" s="83" customFormat="1" ht="24" customHeight="1">
      <c r="A72" s="304" t="s">
        <v>31</v>
      </c>
      <c r="B72" s="283" t="s">
        <v>69</v>
      </c>
      <c r="C72" s="292">
        <f t="shared" si="3"/>
        <v>40000000</v>
      </c>
      <c r="D72" s="293">
        <v>38800000</v>
      </c>
      <c r="E72" s="293">
        <v>1200000</v>
      </c>
      <c r="F72" s="81"/>
    </row>
    <row r="73" spans="1:6" s="83" customFormat="1" ht="24.75" customHeight="1">
      <c r="A73" s="304" t="s">
        <v>31</v>
      </c>
      <c r="B73" s="283" t="s">
        <v>74</v>
      </c>
      <c r="C73" s="292">
        <f t="shared" si="3"/>
        <v>30000000</v>
      </c>
      <c r="D73" s="293">
        <v>29100000</v>
      </c>
      <c r="E73" s="293">
        <v>900000</v>
      </c>
      <c r="F73" s="81"/>
    </row>
    <row r="74" spans="1:6" s="9" customFormat="1" ht="24.75" customHeight="1">
      <c r="A74" s="304" t="s">
        <v>31</v>
      </c>
      <c r="B74" s="283" t="s">
        <v>62</v>
      </c>
      <c r="C74" s="292">
        <f t="shared" ref="C74:C75" si="9">SUM(D74:E74)</f>
        <v>40000000</v>
      </c>
      <c r="D74" s="293">
        <v>38800000</v>
      </c>
      <c r="E74" s="293">
        <v>1200000</v>
      </c>
      <c r="F74" s="18"/>
    </row>
    <row r="75" spans="1:6" s="9" customFormat="1" ht="24.75" customHeight="1">
      <c r="A75" s="304" t="s">
        <v>31</v>
      </c>
      <c r="B75" s="283" t="s">
        <v>77</v>
      </c>
      <c r="C75" s="292">
        <f t="shared" si="9"/>
        <v>40000000</v>
      </c>
      <c r="D75" s="293">
        <v>38800000</v>
      </c>
      <c r="E75" s="293">
        <v>1200000</v>
      </c>
      <c r="F75" s="18"/>
    </row>
    <row r="76" spans="1:6" s="83" customFormat="1" ht="39.6" customHeight="1">
      <c r="A76" s="311" t="s">
        <v>98</v>
      </c>
      <c r="B76" s="312" t="s">
        <v>232</v>
      </c>
      <c r="C76" s="288">
        <f>+C77+C94</f>
        <v>1490000000</v>
      </c>
      <c r="D76" s="288">
        <f t="shared" ref="D76:E76" si="10">+D77+D94</f>
        <v>1445300000</v>
      </c>
      <c r="E76" s="288">
        <f t="shared" si="10"/>
        <v>44700000</v>
      </c>
      <c r="F76" s="81"/>
    </row>
    <row r="77" spans="1:6" s="220" customFormat="1" ht="22.5" customHeight="1">
      <c r="A77" s="314">
        <v>1</v>
      </c>
      <c r="B77" s="318" t="s">
        <v>233</v>
      </c>
      <c r="C77" s="300">
        <f>SUM(C78:C93)</f>
        <v>910000000</v>
      </c>
      <c r="D77" s="300">
        <f>SUM(D78:D93)</f>
        <v>882700000</v>
      </c>
      <c r="E77" s="300">
        <f>SUM(E78:E93)</f>
        <v>27300000</v>
      </c>
      <c r="F77" s="295"/>
    </row>
    <row r="78" spans="1:6" s="83" customFormat="1" ht="20.25" customHeight="1">
      <c r="A78" s="304" t="s">
        <v>31</v>
      </c>
      <c r="B78" s="283" t="s">
        <v>189</v>
      </c>
      <c r="C78" s="292">
        <v>70000000</v>
      </c>
      <c r="D78" s="292">
        <v>67900000</v>
      </c>
      <c r="E78" s="292">
        <v>2100000</v>
      </c>
      <c r="F78" s="81"/>
    </row>
    <row r="79" spans="1:6" s="83" customFormat="1" ht="20.25" customHeight="1">
      <c r="A79" s="304" t="s">
        <v>31</v>
      </c>
      <c r="B79" s="283" t="s">
        <v>65</v>
      </c>
      <c r="C79" s="292">
        <v>60000000</v>
      </c>
      <c r="D79" s="292">
        <v>58200000</v>
      </c>
      <c r="E79" s="292">
        <v>1800000</v>
      </c>
      <c r="F79" s="81"/>
    </row>
    <row r="80" spans="1:6" s="83" customFormat="1" ht="20.25" customHeight="1">
      <c r="A80" s="304" t="s">
        <v>31</v>
      </c>
      <c r="B80" s="313" t="s">
        <v>67</v>
      </c>
      <c r="C80" s="292">
        <v>60000000</v>
      </c>
      <c r="D80" s="292">
        <v>58200000</v>
      </c>
      <c r="E80" s="292">
        <v>1800000</v>
      </c>
      <c r="F80" s="81"/>
    </row>
    <row r="81" spans="1:6" s="83" customFormat="1" ht="20.25" customHeight="1">
      <c r="A81" s="304" t="s">
        <v>31</v>
      </c>
      <c r="B81" s="283" t="s">
        <v>79</v>
      </c>
      <c r="C81" s="292">
        <v>60000000</v>
      </c>
      <c r="D81" s="292">
        <v>58200000</v>
      </c>
      <c r="E81" s="292">
        <v>1800000</v>
      </c>
      <c r="F81" s="81"/>
    </row>
    <row r="82" spans="1:6" s="83" customFormat="1" ht="20.25" customHeight="1">
      <c r="A82" s="304" t="s">
        <v>31</v>
      </c>
      <c r="B82" s="283" t="s">
        <v>132</v>
      </c>
      <c r="C82" s="292">
        <v>40000000</v>
      </c>
      <c r="D82" s="292">
        <v>38800000</v>
      </c>
      <c r="E82" s="292">
        <v>1200000</v>
      </c>
      <c r="F82" s="81"/>
    </row>
    <row r="83" spans="1:6" s="83" customFormat="1" ht="20.25" customHeight="1">
      <c r="A83" s="304" t="s">
        <v>31</v>
      </c>
      <c r="B83" s="283" t="s">
        <v>72</v>
      </c>
      <c r="C83" s="292">
        <v>60000000</v>
      </c>
      <c r="D83" s="292">
        <v>58200000</v>
      </c>
      <c r="E83" s="292">
        <v>1800000</v>
      </c>
      <c r="F83" s="81"/>
    </row>
    <row r="84" spans="1:6" s="83" customFormat="1" ht="20.25" customHeight="1">
      <c r="A84" s="304" t="s">
        <v>31</v>
      </c>
      <c r="B84" s="283" t="s">
        <v>73</v>
      </c>
      <c r="C84" s="292">
        <v>60000000</v>
      </c>
      <c r="D84" s="292">
        <v>58200000</v>
      </c>
      <c r="E84" s="292">
        <v>1800000</v>
      </c>
      <c r="F84" s="81"/>
    </row>
    <row r="85" spans="1:6" s="83" customFormat="1" ht="20.25" customHeight="1">
      <c r="A85" s="304" t="s">
        <v>31</v>
      </c>
      <c r="B85" s="283" t="s">
        <v>84</v>
      </c>
      <c r="C85" s="292">
        <v>60000000</v>
      </c>
      <c r="D85" s="292">
        <v>58200000</v>
      </c>
      <c r="E85" s="292">
        <v>1800000</v>
      </c>
      <c r="F85" s="81"/>
    </row>
    <row r="86" spans="1:6" s="83" customFormat="1" ht="20.25" customHeight="1">
      <c r="A86" s="304" t="s">
        <v>31</v>
      </c>
      <c r="B86" s="283" t="s">
        <v>78</v>
      </c>
      <c r="C86" s="292">
        <v>60000000</v>
      </c>
      <c r="D86" s="292">
        <v>58200000</v>
      </c>
      <c r="E86" s="292">
        <v>1800000</v>
      </c>
      <c r="F86" s="81"/>
    </row>
    <row r="87" spans="1:6" s="83" customFormat="1" ht="20.25" customHeight="1">
      <c r="A87" s="304" t="s">
        <v>31</v>
      </c>
      <c r="B87" s="283" t="s">
        <v>68</v>
      </c>
      <c r="C87" s="292">
        <v>60000000</v>
      </c>
      <c r="D87" s="292">
        <v>58200000</v>
      </c>
      <c r="E87" s="292">
        <v>1800000</v>
      </c>
      <c r="F87" s="81"/>
    </row>
    <row r="88" spans="1:6" s="83" customFormat="1" ht="20.25" customHeight="1">
      <c r="A88" s="304" t="s">
        <v>31</v>
      </c>
      <c r="B88" s="283" t="s">
        <v>64</v>
      </c>
      <c r="C88" s="292">
        <v>80000000</v>
      </c>
      <c r="D88" s="292">
        <v>77600000</v>
      </c>
      <c r="E88" s="292">
        <v>2400000</v>
      </c>
      <c r="F88" s="81"/>
    </row>
    <row r="89" spans="1:6" s="83" customFormat="1" ht="20.25" customHeight="1">
      <c r="A89" s="304" t="s">
        <v>31</v>
      </c>
      <c r="B89" s="283" t="s">
        <v>63</v>
      </c>
      <c r="C89" s="292">
        <v>60000000</v>
      </c>
      <c r="D89" s="292">
        <v>58200000</v>
      </c>
      <c r="E89" s="292">
        <v>1800000</v>
      </c>
      <c r="F89" s="81"/>
    </row>
    <row r="90" spans="1:6" s="83" customFormat="1" ht="20.25" customHeight="1">
      <c r="A90" s="304" t="s">
        <v>31</v>
      </c>
      <c r="B90" s="283" t="s">
        <v>69</v>
      </c>
      <c r="C90" s="292">
        <v>20000000</v>
      </c>
      <c r="D90" s="292">
        <v>19400000</v>
      </c>
      <c r="E90" s="292">
        <v>600000</v>
      </c>
      <c r="F90" s="81"/>
    </row>
    <row r="91" spans="1:6" s="83" customFormat="1" ht="20.25" customHeight="1">
      <c r="A91" s="304" t="s">
        <v>31</v>
      </c>
      <c r="B91" s="283" t="s">
        <v>74</v>
      </c>
      <c r="C91" s="292">
        <v>60000000</v>
      </c>
      <c r="D91" s="292">
        <v>58200000</v>
      </c>
      <c r="E91" s="292">
        <v>1800000</v>
      </c>
      <c r="F91" s="81"/>
    </row>
    <row r="92" spans="1:6" s="83" customFormat="1" ht="20.25" customHeight="1">
      <c r="A92" s="304" t="s">
        <v>31</v>
      </c>
      <c r="B92" s="283" t="s">
        <v>62</v>
      </c>
      <c r="C92" s="292">
        <v>60000000</v>
      </c>
      <c r="D92" s="292">
        <v>58200000</v>
      </c>
      <c r="E92" s="292">
        <v>1800000</v>
      </c>
      <c r="F92" s="81"/>
    </row>
    <row r="93" spans="1:6" s="83" customFormat="1" ht="20.25" customHeight="1">
      <c r="A93" s="304" t="s">
        <v>31</v>
      </c>
      <c r="B93" s="283" t="s">
        <v>77</v>
      </c>
      <c r="C93" s="292">
        <v>40000000</v>
      </c>
      <c r="D93" s="292">
        <v>38800000</v>
      </c>
      <c r="E93" s="292">
        <v>1200000</v>
      </c>
      <c r="F93" s="81"/>
    </row>
    <row r="94" spans="1:6" s="83" customFormat="1" ht="22.5" customHeight="1">
      <c r="A94" s="314">
        <v>2</v>
      </c>
      <c r="B94" s="318" t="s">
        <v>234</v>
      </c>
      <c r="C94" s="300">
        <f>SUM(C95:C112)</f>
        <v>580000000</v>
      </c>
      <c r="D94" s="300">
        <f t="shared" ref="D94:E94" si="11">SUM(D95:D112)</f>
        <v>562600000</v>
      </c>
      <c r="E94" s="300">
        <f t="shared" si="11"/>
        <v>17400000</v>
      </c>
      <c r="F94" s="300"/>
    </row>
    <row r="95" spans="1:6" s="83" customFormat="1" ht="19.5" customHeight="1">
      <c r="A95" s="304" t="s">
        <v>31</v>
      </c>
      <c r="B95" s="283" t="s">
        <v>189</v>
      </c>
      <c r="C95" s="292">
        <v>20000000</v>
      </c>
      <c r="D95" s="292">
        <v>19400000</v>
      </c>
      <c r="E95" s="292">
        <v>600000</v>
      </c>
      <c r="F95" s="81"/>
    </row>
    <row r="96" spans="1:6" s="83" customFormat="1" ht="19.5" customHeight="1">
      <c r="A96" s="304" t="s">
        <v>31</v>
      </c>
      <c r="B96" s="283" t="s">
        <v>65</v>
      </c>
      <c r="C96" s="292">
        <v>40000000</v>
      </c>
      <c r="D96" s="292">
        <v>38800000</v>
      </c>
      <c r="E96" s="292">
        <v>1200000</v>
      </c>
      <c r="F96" s="81"/>
    </row>
    <row r="97" spans="1:6" s="83" customFormat="1" ht="19.5" customHeight="1">
      <c r="A97" s="304" t="s">
        <v>31</v>
      </c>
      <c r="B97" s="313" t="s">
        <v>67</v>
      </c>
      <c r="C97" s="292">
        <v>40000000</v>
      </c>
      <c r="D97" s="292">
        <v>38800000</v>
      </c>
      <c r="E97" s="292">
        <v>1200000</v>
      </c>
      <c r="F97" s="81"/>
    </row>
    <row r="98" spans="1:6" s="83" customFormat="1" ht="19.5" customHeight="1">
      <c r="A98" s="304" t="s">
        <v>31</v>
      </c>
      <c r="B98" s="283" t="s">
        <v>79</v>
      </c>
      <c r="C98" s="292">
        <v>40000000</v>
      </c>
      <c r="D98" s="292">
        <v>38800000</v>
      </c>
      <c r="E98" s="292">
        <v>1200000</v>
      </c>
      <c r="F98" s="81"/>
    </row>
    <row r="99" spans="1:6" s="83" customFormat="1" ht="19.5" customHeight="1">
      <c r="A99" s="304" t="s">
        <v>31</v>
      </c>
      <c r="B99" s="283" t="s">
        <v>132</v>
      </c>
      <c r="C99" s="292">
        <v>40000000</v>
      </c>
      <c r="D99" s="292">
        <v>38800000</v>
      </c>
      <c r="E99" s="292">
        <v>1200000</v>
      </c>
      <c r="F99" s="81"/>
    </row>
    <row r="100" spans="1:6" s="83" customFormat="1" ht="19.5" customHeight="1">
      <c r="A100" s="304" t="s">
        <v>31</v>
      </c>
      <c r="B100" s="283" t="s">
        <v>72</v>
      </c>
      <c r="C100" s="292">
        <v>40000000</v>
      </c>
      <c r="D100" s="292">
        <v>38800000</v>
      </c>
      <c r="E100" s="292">
        <v>1200000</v>
      </c>
      <c r="F100" s="81"/>
    </row>
    <row r="101" spans="1:6" s="83" customFormat="1" ht="19.5" customHeight="1">
      <c r="A101" s="304" t="s">
        <v>31</v>
      </c>
      <c r="B101" s="283" t="s">
        <v>73</v>
      </c>
      <c r="C101" s="292">
        <v>20000000</v>
      </c>
      <c r="D101" s="292">
        <v>19400000</v>
      </c>
      <c r="E101" s="292">
        <v>600000</v>
      </c>
      <c r="F101" s="81"/>
    </row>
    <row r="102" spans="1:6" s="83" customFormat="1" ht="19.5" customHeight="1">
      <c r="A102" s="304" t="s">
        <v>31</v>
      </c>
      <c r="B102" s="283" t="s">
        <v>84</v>
      </c>
      <c r="C102" s="292">
        <v>20000000</v>
      </c>
      <c r="D102" s="292">
        <v>19400000</v>
      </c>
      <c r="E102" s="292">
        <v>600000</v>
      </c>
      <c r="F102" s="81"/>
    </row>
    <row r="103" spans="1:6" s="83" customFormat="1" ht="19.5" customHeight="1">
      <c r="A103" s="304" t="s">
        <v>31</v>
      </c>
      <c r="B103" s="283" t="s">
        <v>78</v>
      </c>
      <c r="C103" s="292">
        <v>30000000</v>
      </c>
      <c r="D103" s="292">
        <v>29100000</v>
      </c>
      <c r="E103" s="292">
        <v>900000</v>
      </c>
      <c r="F103" s="81"/>
    </row>
    <row r="104" spans="1:6" s="83" customFormat="1" ht="19.5" customHeight="1">
      <c r="A104" s="304" t="s">
        <v>31</v>
      </c>
      <c r="B104" s="283" t="s">
        <v>66</v>
      </c>
      <c r="C104" s="292">
        <v>40000000</v>
      </c>
      <c r="D104" s="292">
        <v>38800000</v>
      </c>
      <c r="E104" s="292">
        <v>1200000</v>
      </c>
      <c r="F104" s="81"/>
    </row>
    <row r="105" spans="1:6" s="83" customFormat="1" ht="19.5" customHeight="1">
      <c r="A105" s="304" t="s">
        <v>31</v>
      </c>
      <c r="B105" s="283" t="s">
        <v>68</v>
      </c>
      <c r="C105" s="292">
        <v>40000000</v>
      </c>
      <c r="D105" s="292">
        <v>38800000</v>
      </c>
      <c r="E105" s="292">
        <v>1200000</v>
      </c>
      <c r="F105" s="81"/>
    </row>
    <row r="106" spans="1:6" s="83" customFormat="1" ht="19.5" customHeight="1">
      <c r="A106" s="304" t="s">
        <v>31</v>
      </c>
      <c r="B106" s="283" t="s">
        <v>64</v>
      </c>
      <c r="C106" s="292">
        <v>30000000</v>
      </c>
      <c r="D106" s="292">
        <v>29100000</v>
      </c>
      <c r="E106" s="292">
        <v>900000</v>
      </c>
      <c r="F106" s="81"/>
    </row>
    <row r="107" spans="1:6" s="83" customFormat="1" ht="19.5" customHeight="1">
      <c r="A107" s="304" t="s">
        <v>31</v>
      </c>
      <c r="B107" s="283" t="s">
        <v>63</v>
      </c>
      <c r="C107" s="292">
        <v>30000000</v>
      </c>
      <c r="D107" s="292">
        <v>29100000</v>
      </c>
      <c r="E107" s="292">
        <v>900000</v>
      </c>
      <c r="F107" s="81"/>
    </row>
    <row r="108" spans="1:6" s="83" customFormat="1" ht="19.5" customHeight="1">
      <c r="A108" s="304" t="s">
        <v>31</v>
      </c>
      <c r="B108" s="283" t="s">
        <v>69</v>
      </c>
      <c r="C108" s="292">
        <v>40000000</v>
      </c>
      <c r="D108" s="292">
        <v>38800000</v>
      </c>
      <c r="E108" s="292">
        <v>1200000</v>
      </c>
      <c r="F108" s="81"/>
    </row>
    <row r="109" spans="1:6" s="83" customFormat="1" ht="19.5" customHeight="1">
      <c r="A109" s="304" t="s">
        <v>31</v>
      </c>
      <c r="B109" s="283" t="s">
        <v>74</v>
      </c>
      <c r="C109" s="292">
        <v>30000000</v>
      </c>
      <c r="D109" s="292">
        <v>29100000</v>
      </c>
      <c r="E109" s="292">
        <v>900000</v>
      </c>
      <c r="F109" s="81"/>
    </row>
    <row r="110" spans="1:6" ht="19.5" customHeight="1">
      <c r="A110" s="304" t="s">
        <v>31</v>
      </c>
      <c r="B110" s="283" t="s">
        <v>62</v>
      </c>
      <c r="C110" s="292">
        <v>40000000</v>
      </c>
      <c r="D110" s="292">
        <v>38800000</v>
      </c>
      <c r="E110" s="292">
        <v>1200000</v>
      </c>
      <c r="F110" s="19"/>
    </row>
    <row r="111" spans="1:6" ht="19.5" customHeight="1">
      <c r="A111" s="304" t="s">
        <v>31</v>
      </c>
      <c r="B111" s="283" t="s">
        <v>77</v>
      </c>
      <c r="C111" s="292">
        <v>30000000</v>
      </c>
      <c r="D111" s="292">
        <v>29100000</v>
      </c>
      <c r="E111" s="292">
        <v>900000</v>
      </c>
      <c r="F111" s="19"/>
    </row>
    <row r="112" spans="1:6" ht="19.5" customHeight="1">
      <c r="A112" s="316" t="s">
        <v>31</v>
      </c>
      <c r="B112" s="296" t="s">
        <v>225</v>
      </c>
      <c r="C112" s="325">
        <v>10000000</v>
      </c>
      <c r="D112" s="325">
        <v>9700000</v>
      </c>
      <c r="E112" s="325">
        <v>300000</v>
      </c>
      <c r="F112" s="317"/>
    </row>
  </sheetData>
  <mergeCells count="9">
    <mergeCell ref="A9:B9"/>
    <mergeCell ref="A2:F2"/>
    <mergeCell ref="A3:F3"/>
    <mergeCell ref="A5:A7"/>
    <mergeCell ref="B5:B7"/>
    <mergeCell ref="C5:E5"/>
    <mergeCell ref="F5:F7"/>
    <mergeCell ref="C6:C7"/>
    <mergeCell ref="D6:E6"/>
  </mergeCells>
  <pageMargins left="0.52" right="0.16" top="0.32" bottom="0.23" header="0.22" footer="0.2"/>
  <pageSetup paperSize="9" orientation="landscape" verticalDpi="0" r:id="rId1"/>
</worksheet>
</file>

<file path=xl/worksheets/sheet9.xml><?xml version="1.0" encoding="utf-8"?>
<worksheet xmlns="http://schemas.openxmlformats.org/spreadsheetml/2006/main" xmlns:r="http://schemas.openxmlformats.org/officeDocument/2006/relationships">
  <sheetPr>
    <tabColor rgb="FFFF0000"/>
  </sheetPr>
  <dimension ref="A1:AW113"/>
  <sheetViews>
    <sheetView workbookViewId="0">
      <selection activeCell="G7" sqref="G7:H111"/>
    </sheetView>
  </sheetViews>
  <sheetFormatPr defaultColWidth="7.75" defaultRowHeight="18.75"/>
  <cols>
    <col min="1" max="1" width="8.125" style="235" customWidth="1"/>
    <col min="2" max="2" width="33.625" style="235" customWidth="1"/>
    <col min="3" max="3" width="42.875" style="235" customWidth="1"/>
    <col min="4" max="6" width="12.5" style="234" customWidth="1"/>
    <col min="7" max="7" width="17" style="235" bestFit="1" customWidth="1"/>
    <col min="8" max="8" width="14.5" style="235" customWidth="1"/>
    <col min="9" max="14" width="9.75" style="235" customWidth="1"/>
    <col min="15" max="16" width="5.375" style="235" customWidth="1"/>
    <col min="17" max="19" width="4.5" style="235" customWidth="1"/>
    <col min="20" max="21" width="4.125" style="235" hidden="1" customWidth="1"/>
    <col min="22" max="23" width="4.125" style="235" customWidth="1"/>
    <col min="24" max="25" width="5.875" style="235" customWidth="1"/>
    <col min="26" max="28" width="3.625" style="235" hidden="1" customWidth="1"/>
    <col min="29" max="29" width="5" style="235" customWidth="1"/>
    <col min="30" max="32" width="4.125" style="235" customWidth="1"/>
    <col min="33" max="33" width="3.5" style="235" customWidth="1"/>
    <col min="34" max="47" width="4.125" style="235" customWidth="1"/>
    <col min="48" max="48" width="5.375" style="235" customWidth="1"/>
    <col min="49" max="49" width="5.5" style="235" customWidth="1"/>
    <col min="50" max="16384" width="7.75" style="235"/>
  </cols>
  <sheetData>
    <row r="1" spans="1:49" s="218" customFormat="1" ht="26.25">
      <c r="A1" s="215"/>
      <c r="B1" s="215"/>
      <c r="C1" s="215"/>
      <c r="D1" s="216"/>
      <c r="E1" s="217"/>
      <c r="F1" s="217"/>
      <c r="AT1" s="448" t="s">
        <v>198</v>
      </c>
      <c r="AU1" s="448"/>
      <c r="AV1" s="448"/>
      <c r="AW1" s="448"/>
    </row>
    <row r="2" spans="1:49" s="218" customFormat="1" ht="51" customHeight="1">
      <c r="A2" s="411" t="s">
        <v>199</v>
      </c>
      <c r="B2" s="411"/>
      <c r="C2" s="411"/>
      <c r="D2" s="411"/>
      <c r="E2" s="411"/>
      <c r="F2" s="411"/>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row>
    <row r="3" spans="1:49" s="221" customFormat="1" ht="22.5" customHeight="1">
      <c r="A3" s="449" t="s">
        <v>200</v>
      </c>
      <c r="B3" s="449"/>
      <c r="C3" s="449"/>
      <c r="D3" s="449"/>
      <c r="E3" s="449"/>
      <c r="F3" s="449"/>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row>
    <row r="4" spans="1:49" s="227" customFormat="1" ht="39" customHeight="1">
      <c r="A4" s="222" t="s">
        <v>0</v>
      </c>
      <c r="B4" s="222" t="s">
        <v>201</v>
      </c>
      <c r="C4" s="222" t="s">
        <v>202</v>
      </c>
      <c r="D4" s="223" t="s">
        <v>203</v>
      </c>
      <c r="E4" s="223" t="s">
        <v>9</v>
      </c>
      <c r="F4" s="223" t="s">
        <v>10</v>
      </c>
      <c r="G4" s="224"/>
      <c r="H4" s="224"/>
      <c r="I4" s="224"/>
      <c r="J4" s="224"/>
      <c r="K4" s="225"/>
      <c r="L4" s="224"/>
      <c r="M4" s="224"/>
      <c r="N4" s="226"/>
      <c r="O4" s="224"/>
      <c r="P4" s="224"/>
      <c r="Q4" s="224"/>
      <c r="R4" s="224"/>
      <c r="S4" s="224"/>
      <c r="T4" s="224"/>
      <c r="U4" s="224"/>
      <c r="V4" s="224"/>
      <c r="W4" s="224"/>
      <c r="X4" s="224"/>
      <c r="Y4" s="224"/>
      <c r="Z4" s="224"/>
      <c r="AA4" s="224"/>
      <c r="AB4" s="224"/>
      <c r="AC4" s="226"/>
      <c r="AD4" s="224"/>
      <c r="AE4" s="224"/>
      <c r="AF4" s="224"/>
      <c r="AG4" s="224"/>
      <c r="AH4" s="224"/>
      <c r="AI4" s="226"/>
      <c r="AJ4" s="224"/>
      <c r="AK4" s="224"/>
      <c r="AL4" s="226"/>
      <c r="AM4" s="224"/>
      <c r="AN4" s="224"/>
      <c r="AO4" s="224"/>
      <c r="AP4" s="224"/>
      <c r="AQ4" s="224"/>
      <c r="AR4" s="226"/>
      <c r="AS4" s="224"/>
      <c r="AT4" s="224"/>
      <c r="AU4" s="224"/>
      <c r="AV4" s="224"/>
      <c r="AW4" s="224"/>
    </row>
    <row r="5" spans="1:49" s="227" customFormat="1" ht="39" customHeight="1">
      <c r="A5" s="222"/>
      <c r="B5" s="228" t="s">
        <v>204</v>
      </c>
      <c r="C5" s="228"/>
      <c r="D5" s="229">
        <f>SUM(E5:F5)</f>
        <v>12161.001</v>
      </c>
      <c r="E5" s="229">
        <f>E6+E22+E35+E55+E75</f>
        <v>11807.001</v>
      </c>
      <c r="F5" s="229">
        <f>F6+F22+F35+F55+F75</f>
        <v>354</v>
      </c>
      <c r="G5" s="224"/>
      <c r="H5" s="224"/>
      <c r="I5" s="224"/>
      <c r="J5" s="224"/>
      <c r="K5" s="225"/>
      <c r="L5" s="224"/>
      <c r="M5" s="224"/>
      <c r="N5" s="226"/>
      <c r="O5" s="224"/>
      <c r="P5" s="224"/>
      <c r="Q5" s="224"/>
      <c r="R5" s="224"/>
      <c r="S5" s="224"/>
      <c r="T5" s="224"/>
      <c r="U5" s="224"/>
      <c r="V5" s="224"/>
      <c r="W5" s="224"/>
      <c r="X5" s="224"/>
      <c r="Y5" s="224"/>
      <c r="Z5" s="224"/>
      <c r="AA5" s="224"/>
      <c r="AB5" s="224"/>
      <c r="AC5" s="226"/>
      <c r="AD5" s="224"/>
      <c r="AE5" s="224"/>
      <c r="AF5" s="224"/>
      <c r="AG5" s="224"/>
      <c r="AH5" s="224"/>
      <c r="AI5" s="226"/>
      <c r="AJ5" s="224"/>
      <c r="AK5" s="224"/>
      <c r="AL5" s="226"/>
      <c r="AM5" s="224"/>
      <c r="AN5" s="224"/>
      <c r="AO5" s="224"/>
      <c r="AP5" s="224"/>
      <c r="AQ5" s="224"/>
      <c r="AR5" s="226"/>
      <c r="AS5" s="224"/>
      <c r="AT5" s="224"/>
      <c r="AU5" s="224"/>
      <c r="AV5" s="224"/>
      <c r="AW5" s="224"/>
    </row>
    <row r="6" spans="1:49" ht="30.75" customHeight="1">
      <c r="A6" s="230" t="s">
        <v>30</v>
      </c>
      <c r="B6" s="231" t="s">
        <v>205</v>
      </c>
      <c r="C6" s="232"/>
      <c r="D6" s="233">
        <f>SUM(D7:D21)</f>
        <v>5416.6129999999994</v>
      </c>
      <c r="E6" s="233">
        <f>SUM(E7:E21)</f>
        <v>5259.6129999999994</v>
      </c>
      <c r="F6" s="233">
        <f>SUM(F7:F21)</f>
        <v>157</v>
      </c>
      <c r="G6" s="234"/>
    </row>
    <row r="7" spans="1:49" ht="38.25" customHeight="1">
      <c r="A7" s="236">
        <v>1</v>
      </c>
      <c r="B7" s="237" t="s">
        <v>69</v>
      </c>
      <c r="C7" s="238" t="s">
        <v>206</v>
      </c>
      <c r="D7" s="239">
        <v>305.48</v>
      </c>
      <c r="E7" s="240">
        <v>296.48</v>
      </c>
      <c r="F7" s="240">
        <v>9</v>
      </c>
      <c r="G7" s="281">
        <f>+E7*1000000</f>
        <v>296480000</v>
      </c>
      <c r="H7" s="281">
        <f t="shared" ref="H7" si="0">+F7*1000000</f>
        <v>9000000</v>
      </c>
      <c r="X7" s="241"/>
    </row>
    <row r="8" spans="1:49" ht="38.25" customHeight="1">
      <c r="A8" s="236">
        <v>2</v>
      </c>
      <c r="B8" s="237" t="s">
        <v>69</v>
      </c>
      <c r="C8" s="238" t="s">
        <v>207</v>
      </c>
      <c r="D8" s="239">
        <v>206.21899999999999</v>
      </c>
      <c r="E8" s="240">
        <v>197.21899999999999</v>
      </c>
      <c r="F8" s="240">
        <v>9</v>
      </c>
      <c r="G8" s="281">
        <f t="shared" ref="G8:G71" si="1">+E8*1000000</f>
        <v>197219000</v>
      </c>
      <c r="H8" s="281">
        <f t="shared" ref="H8:H71" si="2">+F8*1000000</f>
        <v>9000000</v>
      </c>
    </row>
    <row r="9" spans="1:49" ht="38.25" customHeight="1">
      <c r="A9" s="236">
        <v>3</v>
      </c>
      <c r="B9" s="242" t="s">
        <v>62</v>
      </c>
      <c r="C9" s="238" t="s">
        <v>208</v>
      </c>
      <c r="D9" s="239">
        <v>345.54599999999999</v>
      </c>
      <c r="E9" s="240">
        <v>335.54599999999999</v>
      </c>
      <c r="F9" s="240">
        <v>10</v>
      </c>
      <c r="G9" s="281">
        <f t="shared" si="1"/>
        <v>335546000</v>
      </c>
      <c r="H9" s="281">
        <f t="shared" si="2"/>
        <v>10000000</v>
      </c>
    </row>
    <row r="10" spans="1:49" ht="38.25" customHeight="1">
      <c r="A10" s="236">
        <v>4</v>
      </c>
      <c r="B10" s="242" t="s">
        <v>63</v>
      </c>
      <c r="C10" s="238" t="s">
        <v>209</v>
      </c>
      <c r="D10" s="239">
        <v>150.41900000000001</v>
      </c>
      <c r="E10" s="240">
        <v>146.41900000000001</v>
      </c>
      <c r="F10" s="240">
        <v>4</v>
      </c>
      <c r="G10" s="281">
        <f t="shared" si="1"/>
        <v>146419000</v>
      </c>
      <c r="H10" s="281">
        <f t="shared" si="2"/>
        <v>4000000</v>
      </c>
    </row>
    <row r="11" spans="1:49" ht="38.25" customHeight="1">
      <c r="A11" s="236">
        <v>5</v>
      </c>
      <c r="B11" s="243" t="s">
        <v>132</v>
      </c>
      <c r="C11" s="238" t="s">
        <v>206</v>
      </c>
      <c r="D11" s="239">
        <v>402.589</v>
      </c>
      <c r="E11" s="240">
        <v>392.589</v>
      </c>
      <c r="F11" s="240">
        <v>10</v>
      </c>
      <c r="G11" s="281">
        <f t="shared" si="1"/>
        <v>392589000</v>
      </c>
      <c r="H11" s="281">
        <f t="shared" si="2"/>
        <v>10000000</v>
      </c>
    </row>
    <row r="12" spans="1:49" ht="38.25" customHeight="1">
      <c r="A12" s="236">
        <v>6</v>
      </c>
      <c r="B12" s="242" t="s">
        <v>69</v>
      </c>
      <c r="C12" s="238" t="s">
        <v>210</v>
      </c>
      <c r="D12" s="239">
        <v>405</v>
      </c>
      <c r="E12" s="240">
        <v>394</v>
      </c>
      <c r="F12" s="240">
        <v>11</v>
      </c>
      <c r="G12" s="281">
        <f t="shared" si="1"/>
        <v>394000000</v>
      </c>
      <c r="H12" s="281">
        <f t="shared" si="2"/>
        <v>11000000</v>
      </c>
    </row>
    <row r="13" spans="1:49" ht="38.25" customHeight="1">
      <c r="A13" s="236">
        <v>7</v>
      </c>
      <c r="B13" s="242" t="s">
        <v>77</v>
      </c>
      <c r="C13" s="244" t="s">
        <v>211</v>
      </c>
      <c r="D13" s="239">
        <v>420</v>
      </c>
      <c r="E13" s="240">
        <v>408</v>
      </c>
      <c r="F13" s="240">
        <v>12</v>
      </c>
      <c r="G13" s="281">
        <f t="shared" si="1"/>
        <v>408000000</v>
      </c>
      <c r="H13" s="281">
        <f t="shared" si="2"/>
        <v>12000000</v>
      </c>
    </row>
    <row r="14" spans="1:49" ht="38.25" customHeight="1">
      <c r="A14" s="236">
        <v>8</v>
      </c>
      <c r="B14" s="242" t="s">
        <v>64</v>
      </c>
      <c r="C14" s="238" t="s">
        <v>212</v>
      </c>
      <c r="D14" s="239">
        <v>470.36</v>
      </c>
      <c r="E14" s="240">
        <v>457.36</v>
      </c>
      <c r="F14" s="240">
        <v>13</v>
      </c>
      <c r="G14" s="281">
        <f t="shared" si="1"/>
        <v>457360000</v>
      </c>
      <c r="H14" s="281">
        <f t="shared" si="2"/>
        <v>13000000</v>
      </c>
    </row>
    <row r="15" spans="1:49" ht="38.25" customHeight="1">
      <c r="A15" s="236">
        <v>9</v>
      </c>
      <c r="B15" s="242" t="s">
        <v>79</v>
      </c>
      <c r="C15" s="238" t="s">
        <v>213</v>
      </c>
      <c r="D15" s="245">
        <v>400</v>
      </c>
      <c r="E15" s="246">
        <v>388</v>
      </c>
      <c r="F15" s="246">
        <v>12</v>
      </c>
      <c r="G15" s="281">
        <f t="shared" si="1"/>
        <v>388000000</v>
      </c>
      <c r="H15" s="281">
        <f t="shared" si="2"/>
        <v>12000000</v>
      </c>
    </row>
    <row r="16" spans="1:49" ht="38.25" customHeight="1">
      <c r="A16" s="236">
        <v>10</v>
      </c>
      <c r="B16" s="242" t="s">
        <v>79</v>
      </c>
      <c r="C16" s="238" t="s">
        <v>214</v>
      </c>
      <c r="D16" s="245">
        <v>439</v>
      </c>
      <c r="E16" s="240">
        <v>427</v>
      </c>
      <c r="F16" s="240">
        <v>12</v>
      </c>
      <c r="G16" s="281">
        <f t="shared" si="1"/>
        <v>427000000</v>
      </c>
      <c r="H16" s="281">
        <f t="shared" si="2"/>
        <v>12000000</v>
      </c>
    </row>
    <row r="17" spans="1:8" ht="31.5">
      <c r="A17" s="236">
        <v>11</v>
      </c>
      <c r="B17" s="242" t="s">
        <v>72</v>
      </c>
      <c r="C17" s="238" t="s">
        <v>214</v>
      </c>
      <c r="D17" s="245">
        <v>500</v>
      </c>
      <c r="E17" s="247">
        <v>486</v>
      </c>
      <c r="F17" s="247">
        <v>14</v>
      </c>
      <c r="G17" s="281">
        <f t="shared" si="1"/>
        <v>486000000</v>
      </c>
      <c r="H17" s="281">
        <f t="shared" si="2"/>
        <v>14000000</v>
      </c>
    </row>
    <row r="18" spans="1:8">
      <c r="A18" s="236">
        <v>12</v>
      </c>
      <c r="B18" s="242" t="s">
        <v>84</v>
      </c>
      <c r="C18" s="238" t="s">
        <v>212</v>
      </c>
      <c r="D18" s="245">
        <v>300</v>
      </c>
      <c r="E18" s="248">
        <v>291</v>
      </c>
      <c r="F18" s="247">
        <v>9</v>
      </c>
      <c r="G18" s="281">
        <f t="shared" si="1"/>
        <v>291000000</v>
      </c>
      <c r="H18" s="281">
        <f t="shared" si="2"/>
        <v>9000000</v>
      </c>
    </row>
    <row r="19" spans="1:8" ht="31.5">
      <c r="A19" s="236">
        <v>13</v>
      </c>
      <c r="B19" s="242" t="s">
        <v>84</v>
      </c>
      <c r="C19" s="249" t="s">
        <v>215</v>
      </c>
      <c r="D19" s="245">
        <v>100</v>
      </c>
      <c r="E19" s="248">
        <v>97</v>
      </c>
      <c r="F19" s="247">
        <v>3</v>
      </c>
      <c r="G19" s="281">
        <f t="shared" si="1"/>
        <v>97000000</v>
      </c>
      <c r="H19" s="281">
        <f t="shared" si="2"/>
        <v>3000000</v>
      </c>
    </row>
    <row r="20" spans="1:8" ht="31.5">
      <c r="A20" s="236">
        <v>14</v>
      </c>
      <c r="B20" s="250" t="s">
        <v>62</v>
      </c>
      <c r="C20" s="238" t="s">
        <v>216</v>
      </c>
      <c r="D20" s="245">
        <v>500</v>
      </c>
      <c r="E20" s="251">
        <v>485</v>
      </c>
      <c r="F20" s="246">
        <v>15</v>
      </c>
      <c r="G20" s="281">
        <f t="shared" si="1"/>
        <v>485000000</v>
      </c>
      <c r="H20" s="281">
        <f t="shared" si="2"/>
        <v>15000000</v>
      </c>
    </row>
    <row r="21" spans="1:8">
      <c r="A21" s="236">
        <v>15</v>
      </c>
      <c r="B21" s="250" t="s">
        <v>67</v>
      </c>
      <c r="C21" s="238" t="s">
        <v>212</v>
      </c>
      <c r="D21" s="245">
        <v>472</v>
      </c>
      <c r="E21" s="298">
        <v>458</v>
      </c>
      <c r="F21" s="299">
        <v>14</v>
      </c>
      <c r="G21" s="281">
        <f t="shared" si="1"/>
        <v>458000000</v>
      </c>
      <c r="H21" s="281">
        <f t="shared" si="2"/>
        <v>14000000</v>
      </c>
    </row>
    <row r="22" spans="1:8" ht="31.5">
      <c r="A22" s="252" t="s">
        <v>75</v>
      </c>
      <c r="B22" s="253" t="s">
        <v>217</v>
      </c>
      <c r="C22" s="254"/>
      <c r="D22" s="255">
        <f>E22+F22</f>
        <v>4474.3879999999999</v>
      </c>
      <c r="E22" s="256">
        <f>E23+E33</f>
        <v>4345.4880000000003</v>
      </c>
      <c r="F22" s="256">
        <f>F23+F33</f>
        <v>128.9</v>
      </c>
      <c r="G22" s="281">
        <f t="shared" si="1"/>
        <v>4345488000</v>
      </c>
      <c r="H22" s="281">
        <f t="shared" si="2"/>
        <v>128900000</v>
      </c>
    </row>
    <row r="23" spans="1:8" ht="31.5">
      <c r="A23" s="252" t="s">
        <v>120</v>
      </c>
      <c r="B23" s="253" t="s">
        <v>115</v>
      </c>
      <c r="C23" s="254"/>
      <c r="D23" s="256">
        <f>SUM(D24:D32)</f>
        <v>4005492124.1880002</v>
      </c>
      <c r="E23" s="256">
        <f>SUM(E24:E32)</f>
        <v>4005.4880000000003</v>
      </c>
      <c r="F23" s="256">
        <f>SUM(F24:F32)</f>
        <v>118.7</v>
      </c>
      <c r="G23" s="281">
        <f t="shared" si="1"/>
        <v>4005488000.0000005</v>
      </c>
      <c r="H23" s="281">
        <f t="shared" si="2"/>
        <v>118700000</v>
      </c>
    </row>
    <row r="24" spans="1:8">
      <c r="A24" s="257">
        <v>1</v>
      </c>
      <c r="B24" s="258" t="s">
        <v>74</v>
      </c>
      <c r="C24" s="238" t="s">
        <v>218</v>
      </c>
      <c r="D24" s="259">
        <f>SUM(E24:G24)</f>
        <v>338998348.99800003</v>
      </c>
      <c r="E24" s="260">
        <v>338.99799999999999</v>
      </c>
      <c r="F24" s="260">
        <v>10</v>
      </c>
      <c r="G24" s="281">
        <f t="shared" si="1"/>
        <v>338998000</v>
      </c>
      <c r="H24" s="281">
        <f t="shared" si="2"/>
        <v>10000000</v>
      </c>
    </row>
    <row r="25" spans="1:8">
      <c r="A25" s="257">
        <v>2</v>
      </c>
      <c r="B25" s="261" t="s">
        <v>219</v>
      </c>
      <c r="C25" s="238" t="s">
        <v>220</v>
      </c>
      <c r="D25" s="259">
        <f>SUM(E25:G25)</f>
        <v>187070192.06999999</v>
      </c>
      <c r="E25" s="262">
        <v>187.07</v>
      </c>
      <c r="F25" s="262">
        <v>5</v>
      </c>
      <c r="G25" s="281">
        <f t="shared" si="1"/>
        <v>187070000</v>
      </c>
      <c r="H25" s="281">
        <f t="shared" si="2"/>
        <v>5000000</v>
      </c>
    </row>
    <row r="26" spans="1:8">
      <c r="A26" s="257">
        <v>3</v>
      </c>
      <c r="B26" s="263" t="s">
        <v>65</v>
      </c>
      <c r="C26" s="238" t="s">
        <v>221</v>
      </c>
      <c r="D26" s="259">
        <f>SUM(E26:G26)</f>
        <v>418000430</v>
      </c>
      <c r="E26" s="260">
        <v>418</v>
      </c>
      <c r="F26" s="260">
        <v>12</v>
      </c>
      <c r="G26" s="281">
        <f t="shared" si="1"/>
        <v>418000000</v>
      </c>
      <c r="H26" s="281">
        <f t="shared" si="2"/>
        <v>12000000</v>
      </c>
    </row>
    <row r="27" spans="1:8">
      <c r="A27" s="257">
        <v>4</v>
      </c>
      <c r="B27" s="263" t="s">
        <v>66</v>
      </c>
      <c r="C27" s="238" t="s">
        <v>221</v>
      </c>
      <c r="D27" s="259">
        <f t="shared" ref="D27:D32" si="3">SUM(E27:G27)</f>
        <v>472300485</v>
      </c>
      <c r="E27" s="262">
        <v>472.3</v>
      </c>
      <c r="F27" s="262">
        <v>12.7</v>
      </c>
      <c r="G27" s="281">
        <f t="shared" si="1"/>
        <v>472300000</v>
      </c>
      <c r="H27" s="281">
        <f t="shared" si="2"/>
        <v>12700000</v>
      </c>
    </row>
    <row r="28" spans="1:8">
      <c r="A28" s="257">
        <v>5</v>
      </c>
      <c r="B28" s="263" t="s">
        <v>68</v>
      </c>
      <c r="C28" s="238" t="s">
        <v>222</v>
      </c>
      <c r="D28" s="259">
        <f t="shared" si="3"/>
        <v>652900672.89999998</v>
      </c>
      <c r="E28" s="262">
        <v>652.9</v>
      </c>
      <c r="F28" s="262">
        <v>20</v>
      </c>
      <c r="G28" s="281">
        <f t="shared" si="1"/>
        <v>652900000</v>
      </c>
      <c r="H28" s="281">
        <f t="shared" si="2"/>
        <v>20000000</v>
      </c>
    </row>
    <row r="29" spans="1:8">
      <c r="A29" s="257">
        <v>6</v>
      </c>
      <c r="B29" s="263" t="s">
        <v>63</v>
      </c>
      <c r="C29" s="238" t="s">
        <v>222</v>
      </c>
      <c r="D29" s="259">
        <f t="shared" si="3"/>
        <v>388000400</v>
      </c>
      <c r="E29" s="262">
        <v>388</v>
      </c>
      <c r="F29" s="262">
        <v>12</v>
      </c>
      <c r="G29" s="281">
        <f t="shared" si="1"/>
        <v>388000000</v>
      </c>
      <c r="H29" s="281">
        <f t="shared" si="2"/>
        <v>12000000</v>
      </c>
    </row>
    <row r="30" spans="1:8">
      <c r="A30" s="257">
        <v>7</v>
      </c>
      <c r="B30" s="263" t="s">
        <v>78</v>
      </c>
      <c r="C30" s="238" t="s">
        <v>223</v>
      </c>
      <c r="D30" s="259">
        <f t="shared" si="3"/>
        <v>456000470</v>
      </c>
      <c r="E30" s="262">
        <v>456</v>
      </c>
      <c r="F30" s="262">
        <v>14</v>
      </c>
      <c r="G30" s="281">
        <f t="shared" si="1"/>
        <v>456000000</v>
      </c>
      <c r="H30" s="281">
        <f t="shared" si="2"/>
        <v>14000000</v>
      </c>
    </row>
    <row r="31" spans="1:8">
      <c r="A31" s="257">
        <v>8</v>
      </c>
      <c r="B31" s="263" t="s">
        <v>73</v>
      </c>
      <c r="C31" s="238" t="s">
        <v>210</v>
      </c>
      <c r="D31" s="264">
        <f t="shared" si="3"/>
        <v>755630778.63</v>
      </c>
      <c r="E31" s="262">
        <v>755.63</v>
      </c>
      <c r="F31" s="262">
        <v>23</v>
      </c>
      <c r="G31" s="281">
        <f t="shared" si="1"/>
        <v>755630000</v>
      </c>
      <c r="H31" s="281">
        <f t="shared" si="2"/>
        <v>23000000</v>
      </c>
    </row>
    <row r="32" spans="1:8">
      <c r="A32" s="257">
        <v>9</v>
      </c>
      <c r="B32" s="263" t="s">
        <v>224</v>
      </c>
      <c r="C32" s="238" t="s">
        <v>210</v>
      </c>
      <c r="D32" s="264">
        <f t="shared" si="3"/>
        <v>336590346.58999997</v>
      </c>
      <c r="E32" s="262">
        <v>336.59</v>
      </c>
      <c r="F32" s="262">
        <v>10</v>
      </c>
      <c r="G32" s="281">
        <f t="shared" si="1"/>
        <v>336590000</v>
      </c>
      <c r="H32" s="281">
        <f t="shared" si="2"/>
        <v>10000000</v>
      </c>
    </row>
    <row r="33" spans="1:14">
      <c r="A33" s="252" t="s">
        <v>120</v>
      </c>
      <c r="B33" s="265" t="s">
        <v>117</v>
      </c>
      <c r="C33" s="266"/>
      <c r="D33" s="267">
        <f>D34</f>
        <v>350.2</v>
      </c>
      <c r="E33" s="267">
        <f t="shared" ref="E33:F33" si="4">E34</f>
        <v>340</v>
      </c>
      <c r="F33" s="267">
        <f t="shared" si="4"/>
        <v>10.199999999999999</v>
      </c>
      <c r="G33" s="281">
        <f t="shared" si="1"/>
        <v>340000000</v>
      </c>
      <c r="H33" s="281">
        <f t="shared" si="2"/>
        <v>10200000</v>
      </c>
    </row>
    <row r="34" spans="1:14">
      <c r="A34" s="236" t="s">
        <v>31</v>
      </c>
      <c r="B34" s="266" t="s">
        <v>225</v>
      </c>
      <c r="C34" s="266"/>
      <c r="D34" s="268">
        <f>SUM(E34:F34)</f>
        <v>350.2</v>
      </c>
      <c r="E34" s="268">
        <v>340</v>
      </c>
      <c r="F34" s="268">
        <v>10.199999999999999</v>
      </c>
      <c r="G34" s="281">
        <f t="shared" si="1"/>
        <v>340000000</v>
      </c>
      <c r="H34" s="281">
        <f t="shared" si="2"/>
        <v>10200000</v>
      </c>
    </row>
    <row r="35" spans="1:14">
      <c r="A35" s="230" t="s">
        <v>85</v>
      </c>
      <c r="B35" s="231" t="s">
        <v>226</v>
      </c>
      <c r="C35" s="232"/>
      <c r="D35" s="233">
        <f>D36+D37</f>
        <v>170</v>
      </c>
      <c r="E35" s="233">
        <f>E36+E37</f>
        <v>164.89999999999998</v>
      </c>
      <c r="F35" s="233">
        <f>F36+F37</f>
        <v>5.0999999999999988</v>
      </c>
      <c r="G35" s="281">
        <f t="shared" si="1"/>
        <v>164899999.99999997</v>
      </c>
      <c r="H35" s="281">
        <f t="shared" si="2"/>
        <v>5099999.9999999991</v>
      </c>
    </row>
    <row r="36" spans="1:14">
      <c r="A36" s="230">
        <v>1</v>
      </c>
      <c r="B36" s="231" t="s">
        <v>227</v>
      </c>
      <c r="C36" s="232"/>
      <c r="D36" s="233">
        <v>0</v>
      </c>
      <c r="E36" s="233">
        <v>0</v>
      </c>
      <c r="F36" s="233">
        <v>0</v>
      </c>
      <c r="G36" s="281">
        <f t="shared" si="1"/>
        <v>0</v>
      </c>
      <c r="H36" s="281">
        <f t="shared" si="2"/>
        <v>0</v>
      </c>
    </row>
    <row r="37" spans="1:14">
      <c r="A37" s="230">
        <v>2</v>
      </c>
      <c r="B37" s="231" t="s">
        <v>228</v>
      </c>
      <c r="C37" s="232"/>
      <c r="D37" s="271">
        <f>SUM(D38:D54)</f>
        <v>170</v>
      </c>
      <c r="E37" s="271">
        <f>SUM(E38:E54)</f>
        <v>164.89999999999998</v>
      </c>
      <c r="F37" s="271">
        <f>SUM(F38:F54)</f>
        <v>5.0999999999999988</v>
      </c>
      <c r="G37" s="281">
        <f t="shared" si="1"/>
        <v>164899999.99999997</v>
      </c>
      <c r="H37" s="281">
        <f t="shared" si="2"/>
        <v>5099999.9999999991</v>
      </c>
      <c r="I37" s="269"/>
      <c r="J37" s="269"/>
      <c r="K37" s="270"/>
      <c r="N37" s="235">
        <f t="shared" ref="N37:N56" si="5">I37+J37</f>
        <v>0</v>
      </c>
    </row>
    <row r="38" spans="1:14">
      <c r="A38" s="236" t="s">
        <v>31</v>
      </c>
      <c r="B38" s="237" t="s">
        <v>189</v>
      </c>
      <c r="C38" s="272"/>
      <c r="D38" s="272">
        <f t="shared" ref="D38:D54" si="6">SUM(E38:F38)</f>
        <v>10</v>
      </c>
      <c r="E38" s="273">
        <v>9.6999999999999993</v>
      </c>
      <c r="F38" s="273">
        <v>0.3</v>
      </c>
      <c r="G38" s="281">
        <f t="shared" si="1"/>
        <v>9700000</v>
      </c>
      <c r="H38" s="281">
        <f t="shared" si="2"/>
        <v>300000</v>
      </c>
    </row>
    <row r="39" spans="1:14">
      <c r="A39" s="236" t="s">
        <v>31</v>
      </c>
      <c r="B39" s="237" t="s">
        <v>65</v>
      </c>
      <c r="C39" s="272"/>
      <c r="D39" s="272">
        <f t="shared" si="6"/>
        <v>10</v>
      </c>
      <c r="E39" s="273">
        <v>9.6999999999999993</v>
      </c>
      <c r="F39" s="273">
        <v>0.3</v>
      </c>
      <c r="G39" s="281">
        <f t="shared" si="1"/>
        <v>9700000</v>
      </c>
      <c r="H39" s="281">
        <f t="shared" si="2"/>
        <v>300000</v>
      </c>
    </row>
    <row r="40" spans="1:14">
      <c r="A40" s="236" t="s">
        <v>31</v>
      </c>
      <c r="B40" s="274" t="s">
        <v>67</v>
      </c>
      <c r="C40" s="272"/>
      <c r="D40" s="272">
        <f t="shared" si="6"/>
        <v>10</v>
      </c>
      <c r="E40" s="273">
        <v>9.6999999999999993</v>
      </c>
      <c r="F40" s="273">
        <v>0.3</v>
      </c>
      <c r="G40" s="281">
        <f t="shared" si="1"/>
        <v>9700000</v>
      </c>
      <c r="H40" s="281">
        <f t="shared" si="2"/>
        <v>300000</v>
      </c>
    </row>
    <row r="41" spans="1:14">
      <c r="A41" s="236" t="s">
        <v>31</v>
      </c>
      <c r="B41" s="237" t="s">
        <v>79</v>
      </c>
      <c r="C41" s="272"/>
      <c r="D41" s="272">
        <f t="shared" si="6"/>
        <v>10</v>
      </c>
      <c r="E41" s="273">
        <v>9.6999999999999993</v>
      </c>
      <c r="F41" s="273">
        <v>0.3</v>
      </c>
      <c r="G41" s="281">
        <f t="shared" si="1"/>
        <v>9700000</v>
      </c>
      <c r="H41" s="281">
        <f t="shared" si="2"/>
        <v>300000</v>
      </c>
    </row>
    <row r="42" spans="1:14">
      <c r="A42" s="236" t="s">
        <v>31</v>
      </c>
      <c r="B42" s="237" t="s">
        <v>132</v>
      </c>
      <c r="C42" s="272"/>
      <c r="D42" s="272">
        <f t="shared" si="6"/>
        <v>10</v>
      </c>
      <c r="E42" s="273">
        <v>9.6999999999999993</v>
      </c>
      <c r="F42" s="273">
        <v>0.3</v>
      </c>
      <c r="G42" s="281">
        <f t="shared" si="1"/>
        <v>9700000</v>
      </c>
      <c r="H42" s="281">
        <f t="shared" si="2"/>
        <v>300000</v>
      </c>
    </row>
    <row r="43" spans="1:14">
      <c r="A43" s="236" t="s">
        <v>31</v>
      </c>
      <c r="B43" s="237" t="s">
        <v>72</v>
      </c>
      <c r="C43" s="272"/>
      <c r="D43" s="272">
        <f t="shared" si="6"/>
        <v>10</v>
      </c>
      <c r="E43" s="273">
        <v>9.6999999999999993</v>
      </c>
      <c r="F43" s="273">
        <v>0.3</v>
      </c>
      <c r="G43" s="281">
        <f t="shared" si="1"/>
        <v>9700000</v>
      </c>
      <c r="H43" s="281">
        <f t="shared" si="2"/>
        <v>300000</v>
      </c>
    </row>
    <row r="44" spans="1:14">
      <c r="A44" s="236" t="s">
        <v>31</v>
      </c>
      <c r="B44" s="237" t="s">
        <v>73</v>
      </c>
      <c r="C44" s="272"/>
      <c r="D44" s="272">
        <f t="shared" si="6"/>
        <v>10</v>
      </c>
      <c r="E44" s="273">
        <v>9.6999999999999993</v>
      </c>
      <c r="F44" s="273">
        <v>0.3</v>
      </c>
      <c r="G44" s="281">
        <f t="shared" si="1"/>
        <v>9700000</v>
      </c>
      <c r="H44" s="281">
        <f t="shared" si="2"/>
        <v>300000</v>
      </c>
    </row>
    <row r="45" spans="1:14">
      <c r="A45" s="236" t="s">
        <v>31</v>
      </c>
      <c r="B45" s="237" t="s">
        <v>84</v>
      </c>
      <c r="C45" s="272"/>
      <c r="D45" s="272">
        <f t="shared" si="6"/>
        <v>10</v>
      </c>
      <c r="E45" s="273">
        <v>9.6999999999999993</v>
      </c>
      <c r="F45" s="273">
        <v>0.3</v>
      </c>
      <c r="G45" s="281">
        <f t="shared" si="1"/>
        <v>9700000</v>
      </c>
      <c r="H45" s="281">
        <f t="shared" si="2"/>
        <v>300000</v>
      </c>
    </row>
    <row r="46" spans="1:14">
      <c r="A46" s="236" t="s">
        <v>31</v>
      </c>
      <c r="B46" s="237" t="s">
        <v>78</v>
      </c>
      <c r="C46" s="272"/>
      <c r="D46" s="272">
        <f t="shared" si="6"/>
        <v>10</v>
      </c>
      <c r="E46" s="273">
        <v>9.6999999999999993</v>
      </c>
      <c r="F46" s="273">
        <v>0.3</v>
      </c>
      <c r="G46" s="281">
        <f t="shared" si="1"/>
        <v>9700000</v>
      </c>
      <c r="H46" s="281">
        <f t="shared" si="2"/>
        <v>300000</v>
      </c>
    </row>
    <row r="47" spans="1:14">
      <c r="A47" s="236" t="s">
        <v>31</v>
      </c>
      <c r="B47" s="237" t="s">
        <v>66</v>
      </c>
      <c r="C47" s="272"/>
      <c r="D47" s="272">
        <f t="shared" si="6"/>
        <v>10</v>
      </c>
      <c r="E47" s="273">
        <v>9.6999999999999993</v>
      </c>
      <c r="F47" s="273">
        <v>0.3</v>
      </c>
      <c r="G47" s="281">
        <f t="shared" si="1"/>
        <v>9700000</v>
      </c>
      <c r="H47" s="281">
        <f t="shared" si="2"/>
        <v>300000</v>
      </c>
    </row>
    <row r="48" spans="1:14">
      <c r="A48" s="236" t="s">
        <v>31</v>
      </c>
      <c r="B48" s="237" t="s">
        <v>68</v>
      </c>
      <c r="C48" s="272"/>
      <c r="D48" s="272">
        <f t="shared" si="6"/>
        <v>10</v>
      </c>
      <c r="E48" s="273">
        <v>9.6999999999999993</v>
      </c>
      <c r="F48" s="273">
        <v>0.3</v>
      </c>
      <c r="G48" s="281">
        <f t="shared" si="1"/>
        <v>9700000</v>
      </c>
      <c r="H48" s="281">
        <f t="shared" si="2"/>
        <v>300000</v>
      </c>
    </row>
    <row r="49" spans="1:14">
      <c r="A49" s="236" t="s">
        <v>31</v>
      </c>
      <c r="B49" s="237" t="s">
        <v>64</v>
      </c>
      <c r="C49" s="272"/>
      <c r="D49" s="272">
        <f t="shared" si="6"/>
        <v>10</v>
      </c>
      <c r="E49" s="273">
        <v>9.6999999999999993</v>
      </c>
      <c r="F49" s="273">
        <v>0.3</v>
      </c>
      <c r="G49" s="281">
        <f t="shared" si="1"/>
        <v>9700000</v>
      </c>
      <c r="H49" s="281">
        <f t="shared" si="2"/>
        <v>300000</v>
      </c>
    </row>
    <row r="50" spans="1:14">
      <c r="A50" s="236" t="s">
        <v>31</v>
      </c>
      <c r="B50" s="237" t="s">
        <v>63</v>
      </c>
      <c r="C50" s="272"/>
      <c r="D50" s="272">
        <f t="shared" si="6"/>
        <v>10</v>
      </c>
      <c r="E50" s="273">
        <v>9.6999999999999993</v>
      </c>
      <c r="F50" s="273">
        <v>0.3</v>
      </c>
      <c r="G50" s="281">
        <f t="shared" si="1"/>
        <v>9700000</v>
      </c>
      <c r="H50" s="281">
        <f t="shared" si="2"/>
        <v>300000</v>
      </c>
    </row>
    <row r="51" spans="1:14">
      <c r="A51" s="236" t="s">
        <v>31</v>
      </c>
      <c r="B51" s="237" t="s">
        <v>69</v>
      </c>
      <c r="C51" s="272"/>
      <c r="D51" s="272">
        <f t="shared" si="6"/>
        <v>10</v>
      </c>
      <c r="E51" s="273">
        <v>9.6999999999999993</v>
      </c>
      <c r="F51" s="273">
        <v>0.3</v>
      </c>
      <c r="G51" s="281">
        <f t="shared" si="1"/>
        <v>9700000</v>
      </c>
      <c r="H51" s="281">
        <f t="shared" si="2"/>
        <v>300000</v>
      </c>
    </row>
    <row r="52" spans="1:14">
      <c r="A52" s="236" t="s">
        <v>31</v>
      </c>
      <c r="B52" s="237" t="s">
        <v>74</v>
      </c>
      <c r="C52" s="272"/>
      <c r="D52" s="272">
        <f t="shared" si="6"/>
        <v>10</v>
      </c>
      <c r="E52" s="273">
        <v>9.6999999999999993</v>
      </c>
      <c r="F52" s="273">
        <v>0.3</v>
      </c>
      <c r="G52" s="281">
        <f t="shared" si="1"/>
        <v>9700000</v>
      </c>
      <c r="H52" s="281">
        <f t="shared" si="2"/>
        <v>300000</v>
      </c>
    </row>
    <row r="53" spans="1:14">
      <c r="A53" s="236" t="s">
        <v>31</v>
      </c>
      <c r="B53" s="237" t="s">
        <v>62</v>
      </c>
      <c r="C53" s="272"/>
      <c r="D53" s="272">
        <f t="shared" si="6"/>
        <v>10</v>
      </c>
      <c r="E53" s="273">
        <v>9.6999999999999993</v>
      </c>
      <c r="F53" s="273">
        <v>0.3</v>
      </c>
      <c r="G53" s="281">
        <f t="shared" si="1"/>
        <v>9700000</v>
      </c>
      <c r="H53" s="281">
        <f t="shared" si="2"/>
        <v>300000</v>
      </c>
    </row>
    <row r="54" spans="1:14">
      <c r="A54" s="236" t="s">
        <v>31</v>
      </c>
      <c r="B54" s="237" t="s">
        <v>77</v>
      </c>
      <c r="C54" s="272"/>
      <c r="D54" s="272">
        <f t="shared" si="6"/>
        <v>10</v>
      </c>
      <c r="E54" s="273">
        <v>9.6999999999999993</v>
      </c>
      <c r="F54" s="273">
        <v>0.3</v>
      </c>
      <c r="G54" s="281">
        <f t="shared" si="1"/>
        <v>9700000</v>
      </c>
      <c r="H54" s="281">
        <f t="shared" si="2"/>
        <v>300000</v>
      </c>
    </row>
    <row r="55" spans="1:14">
      <c r="A55" s="230" t="s">
        <v>89</v>
      </c>
      <c r="B55" s="231" t="s">
        <v>229</v>
      </c>
      <c r="C55" s="232"/>
      <c r="D55" s="271">
        <f>SUM(E55:F55)</f>
        <v>610</v>
      </c>
      <c r="E55" s="271">
        <f>E56+E57</f>
        <v>591.70000000000005</v>
      </c>
      <c r="F55" s="271">
        <f>F56+F57</f>
        <v>18.3</v>
      </c>
      <c r="G55" s="281">
        <f t="shared" si="1"/>
        <v>591700000</v>
      </c>
      <c r="H55" s="281">
        <f t="shared" si="2"/>
        <v>18300000</v>
      </c>
      <c r="I55" s="269"/>
      <c r="J55" s="269"/>
      <c r="K55" s="270"/>
      <c r="N55" s="235">
        <f t="shared" si="5"/>
        <v>0</v>
      </c>
    </row>
    <row r="56" spans="1:14">
      <c r="A56" s="230">
        <v>1</v>
      </c>
      <c r="B56" s="231" t="s">
        <v>230</v>
      </c>
      <c r="C56" s="232"/>
      <c r="D56" s="271">
        <v>0</v>
      </c>
      <c r="E56" s="271">
        <v>0</v>
      </c>
      <c r="F56" s="271">
        <v>0</v>
      </c>
      <c r="G56" s="281">
        <f t="shared" si="1"/>
        <v>0</v>
      </c>
      <c r="H56" s="281">
        <f t="shared" si="2"/>
        <v>0</v>
      </c>
      <c r="I56" s="269"/>
      <c r="J56" s="269"/>
      <c r="K56" s="270"/>
      <c r="N56" s="235">
        <f t="shared" si="5"/>
        <v>0</v>
      </c>
    </row>
    <row r="57" spans="1:14">
      <c r="A57" s="230">
        <v>2</v>
      </c>
      <c r="B57" s="231" t="s">
        <v>231</v>
      </c>
      <c r="C57" s="232"/>
      <c r="D57" s="275">
        <f>SUM(D58:D74)</f>
        <v>610</v>
      </c>
      <c r="E57" s="275">
        <f>SUM(E58:E74)</f>
        <v>591.70000000000005</v>
      </c>
      <c r="F57" s="275">
        <f>SUM(F58:F74)</f>
        <v>18.3</v>
      </c>
      <c r="G57" s="281">
        <f t="shared" si="1"/>
        <v>591700000</v>
      </c>
      <c r="H57" s="281">
        <f t="shared" si="2"/>
        <v>18300000</v>
      </c>
    </row>
    <row r="58" spans="1:14">
      <c r="A58" s="236" t="s">
        <v>31</v>
      </c>
      <c r="B58" s="237" t="s">
        <v>189</v>
      </c>
      <c r="C58" s="272"/>
      <c r="D58" s="272">
        <f t="shared" ref="D58:D74" si="7">SUM(E58:F58)</f>
        <v>30</v>
      </c>
      <c r="E58" s="273">
        <v>29.1</v>
      </c>
      <c r="F58" s="273">
        <v>0.9</v>
      </c>
      <c r="G58" s="281">
        <f t="shared" si="1"/>
        <v>29100000</v>
      </c>
      <c r="H58" s="281">
        <f t="shared" si="2"/>
        <v>900000</v>
      </c>
    </row>
    <row r="59" spans="1:14">
      <c r="A59" s="236" t="s">
        <v>31</v>
      </c>
      <c r="B59" s="237" t="s">
        <v>65</v>
      </c>
      <c r="C59" s="272"/>
      <c r="D59" s="272">
        <f t="shared" si="7"/>
        <v>40</v>
      </c>
      <c r="E59" s="273">
        <v>38.799999999999997</v>
      </c>
      <c r="F59" s="273">
        <v>1.2</v>
      </c>
      <c r="G59" s="281">
        <f t="shared" si="1"/>
        <v>38800000</v>
      </c>
      <c r="H59" s="281">
        <f t="shared" si="2"/>
        <v>1200000</v>
      </c>
    </row>
    <row r="60" spans="1:14">
      <c r="A60" s="236" t="s">
        <v>31</v>
      </c>
      <c r="B60" s="274" t="s">
        <v>67</v>
      </c>
      <c r="C60" s="272"/>
      <c r="D60" s="272">
        <f t="shared" si="7"/>
        <v>40</v>
      </c>
      <c r="E60" s="273">
        <v>38.799999999999997</v>
      </c>
      <c r="F60" s="273">
        <v>1.2</v>
      </c>
      <c r="G60" s="281">
        <f t="shared" si="1"/>
        <v>38800000</v>
      </c>
      <c r="H60" s="281">
        <f t="shared" si="2"/>
        <v>1200000</v>
      </c>
    </row>
    <row r="61" spans="1:14">
      <c r="A61" s="236" t="s">
        <v>31</v>
      </c>
      <c r="B61" s="237" t="s">
        <v>79</v>
      </c>
      <c r="C61" s="272"/>
      <c r="D61" s="272">
        <f t="shared" si="7"/>
        <v>40</v>
      </c>
      <c r="E61" s="273">
        <v>38.799999999999997</v>
      </c>
      <c r="F61" s="273">
        <v>1.2</v>
      </c>
      <c r="G61" s="281">
        <f t="shared" si="1"/>
        <v>38800000</v>
      </c>
      <c r="H61" s="281">
        <f t="shared" si="2"/>
        <v>1200000</v>
      </c>
    </row>
    <row r="62" spans="1:14">
      <c r="A62" s="236" t="s">
        <v>31</v>
      </c>
      <c r="B62" s="237" t="s">
        <v>132</v>
      </c>
      <c r="C62" s="272"/>
      <c r="D62" s="272">
        <f t="shared" si="7"/>
        <v>40</v>
      </c>
      <c r="E62" s="273">
        <v>38.799999999999997</v>
      </c>
      <c r="F62" s="273">
        <v>1.2</v>
      </c>
      <c r="G62" s="281">
        <f t="shared" si="1"/>
        <v>38800000</v>
      </c>
      <c r="H62" s="281">
        <f t="shared" si="2"/>
        <v>1200000</v>
      </c>
    </row>
    <row r="63" spans="1:14">
      <c r="A63" s="236" t="s">
        <v>31</v>
      </c>
      <c r="B63" s="237" t="s">
        <v>72</v>
      </c>
      <c r="C63" s="272"/>
      <c r="D63" s="272">
        <f t="shared" si="7"/>
        <v>40</v>
      </c>
      <c r="E63" s="273">
        <v>38.799999999999997</v>
      </c>
      <c r="F63" s="273">
        <v>1.2</v>
      </c>
      <c r="G63" s="281">
        <f t="shared" si="1"/>
        <v>38800000</v>
      </c>
      <c r="H63" s="281">
        <f t="shared" si="2"/>
        <v>1200000</v>
      </c>
    </row>
    <row r="64" spans="1:14">
      <c r="A64" s="236" t="s">
        <v>31</v>
      </c>
      <c r="B64" s="237" t="s">
        <v>73</v>
      </c>
      <c r="C64" s="272"/>
      <c r="D64" s="272">
        <f t="shared" si="7"/>
        <v>30</v>
      </c>
      <c r="E64" s="273">
        <v>29.1</v>
      </c>
      <c r="F64" s="273">
        <v>0.9</v>
      </c>
      <c r="G64" s="281">
        <f t="shared" si="1"/>
        <v>29100000</v>
      </c>
      <c r="H64" s="281">
        <f t="shared" si="2"/>
        <v>900000</v>
      </c>
    </row>
    <row r="65" spans="1:8">
      <c r="A65" s="236" t="s">
        <v>31</v>
      </c>
      <c r="B65" s="237" t="s">
        <v>84</v>
      </c>
      <c r="C65" s="272"/>
      <c r="D65" s="272">
        <f t="shared" si="7"/>
        <v>30</v>
      </c>
      <c r="E65" s="273">
        <v>29.1</v>
      </c>
      <c r="F65" s="273">
        <v>0.9</v>
      </c>
      <c r="G65" s="281">
        <f t="shared" si="1"/>
        <v>29100000</v>
      </c>
      <c r="H65" s="281">
        <f t="shared" si="2"/>
        <v>900000</v>
      </c>
    </row>
    <row r="66" spans="1:8">
      <c r="A66" s="236" t="s">
        <v>31</v>
      </c>
      <c r="B66" s="237" t="s">
        <v>78</v>
      </c>
      <c r="C66" s="272"/>
      <c r="D66" s="272">
        <f t="shared" si="7"/>
        <v>30</v>
      </c>
      <c r="E66" s="273">
        <v>29.1</v>
      </c>
      <c r="F66" s="273">
        <v>0.9</v>
      </c>
      <c r="G66" s="281">
        <f t="shared" si="1"/>
        <v>29100000</v>
      </c>
      <c r="H66" s="281">
        <f t="shared" si="2"/>
        <v>900000</v>
      </c>
    </row>
    <row r="67" spans="1:8">
      <c r="A67" s="236" t="s">
        <v>31</v>
      </c>
      <c r="B67" s="237" t="s">
        <v>66</v>
      </c>
      <c r="C67" s="272"/>
      <c r="D67" s="272">
        <f t="shared" si="7"/>
        <v>40</v>
      </c>
      <c r="E67" s="273">
        <v>38.799999999999997</v>
      </c>
      <c r="F67" s="273">
        <v>1.2</v>
      </c>
      <c r="G67" s="281">
        <f t="shared" si="1"/>
        <v>38800000</v>
      </c>
      <c r="H67" s="281">
        <f t="shared" si="2"/>
        <v>1200000</v>
      </c>
    </row>
    <row r="68" spans="1:8">
      <c r="A68" s="236" t="s">
        <v>31</v>
      </c>
      <c r="B68" s="237" t="s">
        <v>68</v>
      </c>
      <c r="C68" s="272"/>
      <c r="D68" s="272">
        <f t="shared" si="7"/>
        <v>40</v>
      </c>
      <c r="E68" s="273">
        <v>38.799999999999997</v>
      </c>
      <c r="F68" s="273">
        <v>1.2</v>
      </c>
      <c r="G68" s="281">
        <f t="shared" si="1"/>
        <v>38800000</v>
      </c>
      <c r="H68" s="281">
        <f t="shared" si="2"/>
        <v>1200000</v>
      </c>
    </row>
    <row r="69" spans="1:8">
      <c r="A69" s="236" t="s">
        <v>31</v>
      </c>
      <c r="B69" s="237" t="s">
        <v>64</v>
      </c>
      <c r="C69" s="272"/>
      <c r="D69" s="272">
        <f t="shared" si="7"/>
        <v>30</v>
      </c>
      <c r="E69" s="273">
        <v>29.1</v>
      </c>
      <c r="F69" s="273">
        <v>0.9</v>
      </c>
      <c r="G69" s="281">
        <f t="shared" si="1"/>
        <v>29100000</v>
      </c>
      <c r="H69" s="281">
        <f t="shared" si="2"/>
        <v>900000</v>
      </c>
    </row>
    <row r="70" spans="1:8">
      <c r="A70" s="236" t="s">
        <v>31</v>
      </c>
      <c r="B70" s="237" t="s">
        <v>63</v>
      </c>
      <c r="C70" s="272"/>
      <c r="D70" s="272">
        <f t="shared" si="7"/>
        <v>30</v>
      </c>
      <c r="E70" s="273">
        <v>29.1</v>
      </c>
      <c r="F70" s="273">
        <v>0.9</v>
      </c>
      <c r="G70" s="281">
        <f t="shared" si="1"/>
        <v>29100000</v>
      </c>
      <c r="H70" s="281">
        <f t="shared" si="2"/>
        <v>900000</v>
      </c>
    </row>
    <row r="71" spans="1:8">
      <c r="A71" s="236" t="s">
        <v>31</v>
      </c>
      <c r="B71" s="237" t="s">
        <v>69</v>
      </c>
      <c r="C71" s="272"/>
      <c r="D71" s="272">
        <f t="shared" si="7"/>
        <v>40</v>
      </c>
      <c r="E71" s="273">
        <v>38.799999999999997</v>
      </c>
      <c r="F71" s="273">
        <v>1.2</v>
      </c>
      <c r="G71" s="281">
        <f t="shared" si="1"/>
        <v>38800000</v>
      </c>
      <c r="H71" s="281">
        <f t="shared" si="2"/>
        <v>1200000</v>
      </c>
    </row>
    <row r="72" spans="1:8">
      <c r="A72" s="236" t="s">
        <v>31</v>
      </c>
      <c r="B72" s="237" t="s">
        <v>74</v>
      </c>
      <c r="C72" s="272"/>
      <c r="D72" s="272">
        <f t="shared" si="7"/>
        <v>30</v>
      </c>
      <c r="E72" s="273">
        <v>29.1</v>
      </c>
      <c r="F72" s="273">
        <v>0.9</v>
      </c>
      <c r="G72" s="281">
        <f t="shared" ref="G72:G111" si="8">+E72*1000000</f>
        <v>29100000</v>
      </c>
      <c r="H72" s="281">
        <f t="shared" ref="H72:H111" si="9">+F72*1000000</f>
        <v>900000</v>
      </c>
    </row>
    <row r="73" spans="1:8">
      <c r="A73" s="236" t="s">
        <v>31</v>
      </c>
      <c r="B73" s="237" t="s">
        <v>62</v>
      </c>
      <c r="C73" s="272"/>
      <c r="D73" s="272">
        <f t="shared" si="7"/>
        <v>40</v>
      </c>
      <c r="E73" s="273">
        <v>38.799999999999997</v>
      </c>
      <c r="F73" s="273">
        <v>1.2</v>
      </c>
      <c r="G73" s="281">
        <f t="shared" si="8"/>
        <v>38800000</v>
      </c>
      <c r="H73" s="281">
        <f t="shared" si="9"/>
        <v>1200000</v>
      </c>
    </row>
    <row r="74" spans="1:8">
      <c r="A74" s="236" t="s">
        <v>31</v>
      </c>
      <c r="B74" s="237" t="s">
        <v>77</v>
      </c>
      <c r="C74" s="272"/>
      <c r="D74" s="272">
        <f t="shared" si="7"/>
        <v>40</v>
      </c>
      <c r="E74" s="273">
        <v>38.799999999999997</v>
      </c>
      <c r="F74" s="273">
        <v>1.2</v>
      </c>
      <c r="G74" s="281">
        <f t="shared" si="8"/>
        <v>38800000</v>
      </c>
      <c r="H74" s="281">
        <f t="shared" si="9"/>
        <v>1200000</v>
      </c>
    </row>
    <row r="75" spans="1:8">
      <c r="A75" s="230" t="s">
        <v>98</v>
      </c>
      <c r="B75" s="231" t="s">
        <v>232</v>
      </c>
      <c r="C75" s="232"/>
      <c r="D75" s="271">
        <f>D76+D94</f>
        <v>1490</v>
      </c>
      <c r="E75" s="271">
        <f>E76+E94</f>
        <v>1445.3000000000004</v>
      </c>
      <c r="F75" s="271">
        <f>F76+F94</f>
        <v>44.7</v>
      </c>
      <c r="G75" s="281">
        <f t="shared" si="8"/>
        <v>1445300000.0000005</v>
      </c>
      <c r="H75" s="281">
        <f t="shared" si="9"/>
        <v>44700000</v>
      </c>
    </row>
    <row r="76" spans="1:8">
      <c r="A76" s="230">
        <v>1</v>
      </c>
      <c r="B76" s="231" t="s">
        <v>233</v>
      </c>
      <c r="C76" s="232"/>
      <c r="D76" s="271">
        <f>SUM(D77:D93)</f>
        <v>920</v>
      </c>
      <c r="E76" s="271">
        <f>SUM(E77:E93)</f>
        <v>892.4000000000002</v>
      </c>
      <c r="F76" s="271">
        <f>SUM(F77:F93)</f>
        <v>27.600000000000005</v>
      </c>
      <c r="G76" s="281">
        <f t="shared" si="8"/>
        <v>892400000.00000024</v>
      </c>
      <c r="H76" s="281">
        <f t="shared" si="9"/>
        <v>27600000.000000004</v>
      </c>
    </row>
    <row r="77" spans="1:8">
      <c r="A77" s="236" t="s">
        <v>31</v>
      </c>
      <c r="B77" s="237" t="s">
        <v>189</v>
      </c>
      <c r="C77" s="272"/>
      <c r="D77" s="251">
        <f t="shared" ref="D77:D93" si="10">SUM(E77:F77)</f>
        <v>70</v>
      </c>
      <c r="E77" s="273">
        <v>67.900000000000006</v>
      </c>
      <c r="F77" s="273">
        <v>2.1</v>
      </c>
      <c r="G77" s="281">
        <f t="shared" si="8"/>
        <v>67900000</v>
      </c>
      <c r="H77" s="281">
        <f t="shared" si="9"/>
        <v>2100000</v>
      </c>
    </row>
    <row r="78" spans="1:8">
      <c r="A78" s="236" t="s">
        <v>31</v>
      </c>
      <c r="B78" s="237" t="s">
        <v>65</v>
      </c>
      <c r="C78" s="272"/>
      <c r="D78" s="251">
        <f t="shared" si="10"/>
        <v>60</v>
      </c>
      <c r="E78" s="273">
        <v>58.2</v>
      </c>
      <c r="F78" s="273">
        <v>1.8</v>
      </c>
      <c r="G78" s="281">
        <f t="shared" si="8"/>
        <v>58200000</v>
      </c>
      <c r="H78" s="281">
        <f t="shared" si="9"/>
        <v>1800000</v>
      </c>
    </row>
    <row r="79" spans="1:8">
      <c r="A79" s="236" t="s">
        <v>31</v>
      </c>
      <c r="B79" s="274" t="s">
        <v>67</v>
      </c>
      <c r="C79" s="272"/>
      <c r="D79" s="251">
        <f t="shared" si="10"/>
        <v>60</v>
      </c>
      <c r="E79" s="273">
        <v>58.2</v>
      </c>
      <c r="F79" s="273">
        <v>1.8</v>
      </c>
      <c r="G79" s="281">
        <f t="shared" si="8"/>
        <v>58200000</v>
      </c>
      <c r="H79" s="281">
        <f t="shared" si="9"/>
        <v>1800000</v>
      </c>
    </row>
    <row r="80" spans="1:8">
      <c r="A80" s="236" t="s">
        <v>31</v>
      </c>
      <c r="B80" s="237" t="s">
        <v>79</v>
      </c>
      <c r="C80" s="272"/>
      <c r="D80" s="251">
        <f t="shared" si="10"/>
        <v>60</v>
      </c>
      <c r="E80" s="273">
        <v>58.2</v>
      </c>
      <c r="F80" s="273">
        <v>1.8</v>
      </c>
      <c r="G80" s="281">
        <f t="shared" si="8"/>
        <v>58200000</v>
      </c>
      <c r="H80" s="281">
        <f t="shared" si="9"/>
        <v>1800000</v>
      </c>
    </row>
    <row r="81" spans="1:8">
      <c r="A81" s="236" t="s">
        <v>31</v>
      </c>
      <c r="B81" s="237" t="s">
        <v>132</v>
      </c>
      <c r="C81" s="272"/>
      <c r="D81" s="251">
        <f t="shared" si="10"/>
        <v>40</v>
      </c>
      <c r="E81" s="273">
        <v>38.799999999999997</v>
      </c>
      <c r="F81" s="273">
        <v>1.2</v>
      </c>
      <c r="G81" s="281">
        <f t="shared" si="8"/>
        <v>38800000</v>
      </c>
      <c r="H81" s="281">
        <f t="shared" si="9"/>
        <v>1200000</v>
      </c>
    </row>
    <row r="82" spans="1:8">
      <c r="A82" s="236" t="s">
        <v>31</v>
      </c>
      <c r="B82" s="237" t="s">
        <v>72</v>
      </c>
      <c r="C82" s="272"/>
      <c r="D82" s="251">
        <f t="shared" si="10"/>
        <v>60</v>
      </c>
      <c r="E82" s="273">
        <v>58.2</v>
      </c>
      <c r="F82" s="273">
        <v>1.8</v>
      </c>
      <c r="G82" s="281">
        <f t="shared" si="8"/>
        <v>58200000</v>
      </c>
      <c r="H82" s="281">
        <f t="shared" si="9"/>
        <v>1800000</v>
      </c>
    </row>
    <row r="83" spans="1:8">
      <c r="A83" s="236" t="s">
        <v>31</v>
      </c>
      <c r="B83" s="237" t="s">
        <v>73</v>
      </c>
      <c r="C83" s="272"/>
      <c r="D83" s="272">
        <f t="shared" si="10"/>
        <v>60</v>
      </c>
      <c r="E83" s="273">
        <v>58.2</v>
      </c>
      <c r="F83" s="273">
        <v>1.8</v>
      </c>
      <c r="G83" s="281">
        <f t="shared" si="8"/>
        <v>58200000</v>
      </c>
      <c r="H83" s="281">
        <f t="shared" si="9"/>
        <v>1800000</v>
      </c>
    </row>
    <row r="84" spans="1:8">
      <c r="A84" s="236" t="s">
        <v>31</v>
      </c>
      <c r="B84" s="237" t="s">
        <v>84</v>
      </c>
      <c r="C84" s="272"/>
      <c r="D84" s="272">
        <f t="shared" si="10"/>
        <v>60</v>
      </c>
      <c r="E84" s="273">
        <v>58.2</v>
      </c>
      <c r="F84" s="273">
        <v>1.8</v>
      </c>
      <c r="G84" s="281">
        <f t="shared" si="8"/>
        <v>58200000</v>
      </c>
      <c r="H84" s="281">
        <f t="shared" si="9"/>
        <v>1800000</v>
      </c>
    </row>
    <row r="85" spans="1:8">
      <c r="A85" s="236" t="s">
        <v>31</v>
      </c>
      <c r="B85" s="237" t="s">
        <v>78</v>
      </c>
      <c r="C85" s="272"/>
      <c r="D85" s="272">
        <f t="shared" si="10"/>
        <v>60</v>
      </c>
      <c r="E85" s="273">
        <v>58.2</v>
      </c>
      <c r="F85" s="273">
        <v>1.8</v>
      </c>
      <c r="G85" s="281">
        <f t="shared" si="8"/>
        <v>58200000</v>
      </c>
      <c r="H85" s="281">
        <f t="shared" si="9"/>
        <v>1800000</v>
      </c>
    </row>
    <row r="86" spans="1:8">
      <c r="A86" s="236" t="s">
        <v>31</v>
      </c>
      <c r="B86" s="237" t="s">
        <v>66</v>
      </c>
      <c r="C86" s="272"/>
      <c r="D86" s="251">
        <f t="shared" si="10"/>
        <v>0</v>
      </c>
      <c r="E86" s="273">
        <v>0</v>
      </c>
      <c r="F86" s="273">
        <v>0</v>
      </c>
      <c r="G86" s="281">
        <f t="shared" si="8"/>
        <v>0</v>
      </c>
      <c r="H86" s="281">
        <f t="shared" si="9"/>
        <v>0</v>
      </c>
    </row>
    <row r="87" spans="1:8">
      <c r="A87" s="236" t="s">
        <v>31</v>
      </c>
      <c r="B87" s="237" t="s">
        <v>68</v>
      </c>
      <c r="C87" s="272"/>
      <c r="D87" s="251">
        <f t="shared" si="10"/>
        <v>60</v>
      </c>
      <c r="E87" s="273">
        <v>58.2</v>
      </c>
      <c r="F87" s="273">
        <v>1.8</v>
      </c>
      <c r="G87" s="281">
        <f t="shared" si="8"/>
        <v>58200000</v>
      </c>
      <c r="H87" s="281">
        <f t="shared" si="9"/>
        <v>1800000</v>
      </c>
    </row>
    <row r="88" spans="1:8">
      <c r="A88" s="236" t="s">
        <v>31</v>
      </c>
      <c r="B88" s="237" t="s">
        <v>64</v>
      </c>
      <c r="C88" s="272"/>
      <c r="D88" s="251">
        <f t="shared" si="10"/>
        <v>80</v>
      </c>
      <c r="E88" s="273">
        <v>77.599999999999994</v>
      </c>
      <c r="F88" s="273">
        <v>2.4</v>
      </c>
      <c r="G88" s="281">
        <f t="shared" si="8"/>
        <v>77600000</v>
      </c>
      <c r="H88" s="281">
        <f t="shared" si="9"/>
        <v>2400000</v>
      </c>
    </row>
    <row r="89" spans="1:8">
      <c r="A89" s="236" t="s">
        <v>31</v>
      </c>
      <c r="B89" s="237" t="s">
        <v>63</v>
      </c>
      <c r="C89" s="272"/>
      <c r="D89" s="251">
        <f t="shared" si="10"/>
        <v>60</v>
      </c>
      <c r="E89" s="273">
        <v>58.2</v>
      </c>
      <c r="F89" s="273">
        <v>1.8</v>
      </c>
      <c r="G89" s="281">
        <f t="shared" si="8"/>
        <v>58200000</v>
      </c>
      <c r="H89" s="281">
        <f t="shared" si="9"/>
        <v>1800000</v>
      </c>
    </row>
    <row r="90" spans="1:8">
      <c r="A90" s="236" t="s">
        <v>31</v>
      </c>
      <c r="B90" s="237" t="s">
        <v>69</v>
      </c>
      <c r="C90" s="272"/>
      <c r="D90" s="251">
        <f t="shared" si="10"/>
        <v>20</v>
      </c>
      <c r="E90" s="273">
        <v>19.399999999999999</v>
      </c>
      <c r="F90" s="273">
        <v>0.6</v>
      </c>
      <c r="G90" s="281">
        <f t="shared" si="8"/>
        <v>19400000</v>
      </c>
      <c r="H90" s="281">
        <f t="shared" si="9"/>
        <v>600000</v>
      </c>
    </row>
    <row r="91" spans="1:8">
      <c r="A91" s="236" t="s">
        <v>31</v>
      </c>
      <c r="B91" s="237" t="s">
        <v>74</v>
      </c>
      <c r="C91" s="272"/>
      <c r="D91" s="251">
        <f t="shared" si="10"/>
        <v>60</v>
      </c>
      <c r="E91" s="273">
        <v>58.2</v>
      </c>
      <c r="F91" s="273">
        <v>1.8</v>
      </c>
      <c r="G91" s="281">
        <f t="shared" si="8"/>
        <v>58200000</v>
      </c>
      <c r="H91" s="281">
        <f t="shared" si="9"/>
        <v>1800000</v>
      </c>
    </row>
    <row r="92" spans="1:8">
      <c r="A92" s="236" t="s">
        <v>31</v>
      </c>
      <c r="B92" s="237" t="s">
        <v>62</v>
      </c>
      <c r="C92" s="272"/>
      <c r="D92" s="251">
        <f t="shared" si="10"/>
        <v>60</v>
      </c>
      <c r="E92" s="273">
        <v>58.2</v>
      </c>
      <c r="F92" s="273">
        <v>1.8</v>
      </c>
      <c r="G92" s="281">
        <f t="shared" si="8"/>
        <v>58200000</v>
      </c>
      <c r="H92" s="281">
        <f t="shared" si="9"/>
        <v>1800000</v>
      </c>
    </row>
    <row r="93" spans="1:8">
      <c r="A93" s="236" t="s">
        <v>31</v>
      </c>
      <c r="B93" s="237" t="s">
        <v>77</v>
      </c>
      <c r="C93" s="272"/>
      <c r="D93" s="251">
        <f t="shared" si="10"/>
        <v>50</v>
      </c>
      <c r="E93" s="273">
        <v>48.5</v>
      </c>
      <c r="F93" s="273">
        <v>1.5</v>
      </c>
      <c r="G93" s="281">
        <f t="shared" si="8"/>
        <v>48500000</v>
      </c>
      <c r="H93" s="281">
        <f t="shared" si="9"/>
        <v>1500000</v>
      </c>
    </row>
    <row r="94" spans="1:8">
      <c r="A94" s="230">
        <v>2</v>
      </c>
      <c r="B94" s="276" t="s">
        <v>234</v>
      </c>
      <c r="C94" s="232"/>
      <c r="D94" s="271">
        <f>SUM(D95:D111)</f>
        <v>570</v>
      </c>
      <c r="E94" s="271">
        <f>SUM(E95:E111)</f>
        <v>552.9000000000002</v>
      </c>
      <c r="F94" s="271">
        <f>SUM(F95:F111)</f>
        <v>17.099999999999998</v>
      </c>
      <c r="G94" s="281">
        <f t="shared" si="8"/>
        <v>552900000.00000024</v>
      </c>
      <c r="H94" s="281">
        <f t="shared" si="9"/>
        <v>17099999.999999996</v>
      </c>
    </row>
    <row r="95" spans="1:8">
      <c r="A95" s="236" t="s">
        <v>31</v>
      </c>
      <c r="B95" s="237" t="s">
        <v>189</v>
      </c>
      <c r="C95" s="232"/>
      <c r="D95" s="272">
        <f t="shared" ref="D95:D111" si="11">SUM(E95:F95)</f>
        <v>20</v>
      </c>
      <c r="E95" s="273">
        <v>19.399999999999999</v>
      </c>
      <c r="F95" s="273">
        <v>0.6</v>
      </c>
      <c r="G95" s="281">
        <f t="shared" si="8"/>
        <v>19400000</v>
      </c>
      <c r="H95" s="281">
        <f t="shared" si="9"/>
        <v>600000</v>
      </c>
    </row>
    <row r="96" spans="1:8">
      <c r="A96" s="236" t="s">
        <v>31</v>
      </c>
      <c r="B96" s="237" t="s">
        <v>65</v>
      </c>
      <c r="C96" s="232"/>
      <c r="D96" s="272">
        <f t="shared" si="11"/>
        <v>40</v>
      </c>
      <c r="E96" s="273">
        <v>38.799999999999997</v>
      </c>
      <c r="F96" s="273">
        <v>1.2</v>
      </c>
      <c r="G96" s="281">
        <f t="shared" si="8"/>
        <v>38800000</v>
      </c>
      <c r="H96" s="281">
        <f t="shared" si="9"/>
        <v>1200000</v>
      </c>
    </row>
    <row r="97" spans="1:8">
      <c r="A97" s="236" t="s">
        <v>31</v>
      </c>
      <c r="B97" s="274" t="s">
        <v>67</v>
      </c>
      <c r="C97" s="232"/>
      <c r="D97" s="272">
        <f t="shared" si="11"/>
        <v>40</v>
      </c>
      <c r="E97" s="273">
        <v>38.799999999999997</v>
      </c>
      <c r="F97" s="273">
        <v>1.2</v>
      </c>
      <c r="G97" s="281">
        <f t="shared" si="8"/>
        <v>38800000</v>
      </c>
      <c r="H97" s="281">
        <f t="shared" si="9"/>
        <v>1200000</v>
      </c>
    </row>
    <row r="98" spans="1:8">
      <c r="A98" s="236" t="s">
        <v>31</v>
      </c>
      <c r="B98" s="237" t="s">
        <v>79</v>
      </c>
      <c r="C98" s="232"/>
      <c r="D98" s="272">
        <f t="shared" si="11"/>
        <v>40</v>
      </c>
      <c r="E98" s="273">
        <v>38.799999999999997</v>
      </c>
      <c r="F98" s="273">
        <v>1.2</v>
      </c>
      <c r="G98" s="281">
        <f t="shared" si="8"/>
        <v>38800000</v>
      </c>
      <c r="H98" s="281">
        <f t="shared" si="9"/>
        <v>1200000</v>
      </c>
    </row>
    <row r="99" spans="1:8">
      <c r="A99" s="236" t="s">
        <v>31</v>
      </c>
      <c r="B99" s="237" t="s">
        <v>132</v>
      </c>
      <c r="C99" s="232"/>
      <c r="D99" s="272">
        <f t="shared" si="11"/>
        <v>40</v>
      </c>
      <c r="E99" s="273">
        <v>38.799999999999997</v>
      </c>
      <c r="F99" s="273">
        <v>1.2</v>
      </c>
      <c r="G99" s="281">
        <f t="shared" si="8"/>
        <v>38800000</v>
      </c>
      <c r="H99" s="281">
        <f t="shared" si="9"/>
        <v>1200000</v>
      </c>
    </row>
    <row r="100" spans="1:8">
      <c r="A100" s="236" t="s">
        <v>31</v>
      </c>
      <c r="B100" s="237" t="s">
        <v>72</v>
      </c>
      <c r="C100" s="232"/>
      <c r="D100" s="272">
        <f t="shared" si="11"/>
        <v>40</v>
      </c>
      <c r="E100" s="273">
        <v>38.799999999999997</v>
      </c>
      <c r="F100" s="273">
        <v>1.2</v>
      </c>
      <c r="G100" s="281">
        <f t="shared" si="8"/>
        <v>38800000</v>
      </c>
      <c r="H100" s="281">
        <f t="shared" si="9"/>
        <v>1200000</v>
      </c>
    </row>
    <row r="101" spans="1:8">
      <c r="A101" s="236" t="s">
        <v>31</v>
      </c>
      <c r="B101" s="237" t="s">
        <v>73</v>
      </c>
      <c r="C101" s="232"/>
      <c r="D101" s="272">
        <f t="shared" si="11"/>
        <v>20</v>
      </c>
      <c r="E101" s="273">
        <v>19.399999999999999</v>
      </c>
      <c r="F101" s="273">
        <v>0.6</v>
      </c>
      <c r="G101" s="281">
        <f t="shared" si="8"/>
        <v>19400000</v>
      </c>
      <c r="H101" s="281">
        <f t="shared" si="9"/>
        <v>600000</v>
      </c>
    </row>
    <row r="102" spans="1:8">
      <c r="A102" s="236" t="s">
        <v>31</v>
      </c>
      <c r="B102" s="237" t="s">
        <v>84</v>
      </c>
      <c r="C102" s="232"/>
      <c r="D102" s="272">
        <f t="shared" si="11"/>
        <v>20</v>
      </c>
      <c r="E102" s="273">
        <v>19.399999999999999</v>
      </c>
      <c r="F102" s="273">
        <v>0.6</v>
      </c>
      <c r="G102" s="281">
        <f t="shared" si="8"/>
        <v>19400000</v>
      </c>
      <c r="H102" s="281">
        <f t="shared" si="9"/>
        <v>600000</v>
      </c>
    </row>
    <row r="103" spans="1:8">
      <c r="A103" s="236" t="s">
        <v>31</v>
      </c>
      <c r="B103" s="237" t="s">
        <v>78</v>
      </c>
      <c r="C103" s="232"/>
      <c r="D103" s="272">
        <f t="shared" si="11"/>
        <v>30</v>
      </c>
      <c r="E103" s="273">
        <v>29.1</v>
      </c>
      <c r="F103" s="273">
        <v>0.9</v>
      </c>
      <c r="G103" s="281">
        <f t="shared" si="8"/>
        <v>29100000</v>
      </c>
      <c r="H103" s="281">
        <f t="shared" si="9"/>
        <v>900000</v>
      </c>
    </row>
    <row r="104" spans="1:8">
      <c r="A104" s="236" t="s">
        <v>31</v>
      </c>
      <c r="B104" s="237" t="s">
        <v>66</v>
      </c>
      <c r="C104" s="232"/>
      <c r="D104" s="272">
        <f t="shared" si="11"/>
        <v>40</v>
      </c>
      <c r="E104" s="273">
        <v>38.799999999999997</v>
      </c>
      <c r="F104" s="273">
        <v>1.2</v>
      </c>
      <c r="G104" s="281">
        <f t="shared" si="8"/>
        <v>38800000</v>
      </c>
      <c r="H104" s="281">
        <f t="shared" si="9"/>
        <v>1200000</v>
      </c>
    </row>
    <row r="105" spans="1:8">
      <c r="A105" s="236" t="s">
        <v>31</v>
      </c>
      <c r="B105" s="237" t="s">
        <v>68</v>
      </c>
      <c r="C105" s="232"/>
      <c r="D105" s="272">
        <f t="shared" si="11"/>
        <v>40</v>
      </c>
      <c r="E105" s="273">
        <v>38.799999999999997</v>
      </c>
      <c r="F105" s="273">
        <v>1.2</v>
      </c>
      <c r="G105" s="281">
        <f t="shared" si="8"/>
        <v>38800000</v>
      </c>
      <c r="H105" s="281">
        <f t="shared" si="9"/>
        <v>1200000</v>
      </c>
    </row>
    <row r="106" spans="1:8">
      <c r="A106" s="236" t="s">
        <v>31</v>
      </c>
      <c r="B106" s="237" t="s">
        <v>64</v>
      </c>
      <c r="C106" s="232"/>
      <c r="D106" s="272">
        <f t="shared" si="11"/>
        <v>30</v>
      </c>
      <c r="E106" s="273">
        <v>29.1</v>
      </c>
      <c r="F106" s="273">
        <v>0.9</v>
      </c>
      <c r="G106" s="281">
        <f t="shared" si="8"/>
        <v>29100000</v>
      </c>
      <c r="H106" s="281">
        <f t="shared" si="9"/>
        <v>900000</v>
      </c>
    </row>
    <row r="107" spans="1:8">
      <c r="A107" s="236" t="s">
        <v>31</v>
      </c>
      <c r="B107" s="237" t="s">
        <v>63</v>
      </c>
      <c r="C107" s="232"/>
      <c r="D107" s="272">
        <f t="shared" si="11"/>
        <v>30</v>
      </c>
      <c r="E107" s="273">
        <v>29.1</v>
      </c>
      <c r="F107" s="273">
        <v>0.9</v>
      </c>
      <c r="G107" s="281">
        <f t="shared" si="8"/>
        <v>29100000</v>
      </c>
      <c r="H107" s="281">
        <f t="shared" si="9"/>
        <v>900000</v>
      </c>
    </row>
    <row r="108" spans="1:8">
      <c r="A108" s="236" t="s">
        <v>31</v>
      </c>
      <c r="B108" s="237" t="s">
        <v>69</v>
      </c>
      <c r="C108" s="232"/>
      <c r="D108" s="272">
        <f t="shared" si="11"/>
        <v>40</v>
      </c>
      <c r="E108" s="273">
        <v>38.799999999999997</v>
      </c>
      <c r="F108" s="273">
        <v>1.2</v>
      </c>
      <c r="G108" s="281">
        <f t="shared" si="8"/>
        <v>38800000</v>
      </c>
      <c r="H108" s="281">
        <f t="shared" si="9"/>
        <v>1200000</v>
      </c>
    </row>
    <row r="109" spans="1:8">
      <c r="A109" s="236" t="s">
        <v>31</v>
      </c>
      <c r="B109" s="237" t="s">
        <v>74</v>
      </c>
      <c r="C109" s="232"/>
      <c r="D109" s="272">
        <f t="shared" si="11"/>
        <v>30</v>
      </c>
      <c r="E109" s="273">
        <v>29.1</v>
      </c>
      <c r="F109" s="273">
        <v>0.9</v>
      </c>
      <c r="G109" s="281">
        <f t="shared" si="8"/>
        <v>29100000</v>
      </c>
      <c r="H109" s="281">
        <f t="shared" si="9"/>
        <v>900000</v>
      </c>
    </row>
    <row r="110" spans="1:8">
      <c r="A110" s="236" t="s">
        <v>31</v>
      </c>
      <c r="B110" s="237" t="s">
        <v>62</v>
      </c>
      <c r="C110" s="232"/>
      <c r="D110" s="272">
        <f t="shared" si="11"/>
        <v>40</v>
      </c>
      <c r="E110" s="273">
        <v>38.799999999999997</v>
      </c>
      <c r="F110" s="273">
        <v>1.2</v>
      </c>
      <c r="G110" s="281">
        <f t="shared" si="8"/>
        <v>38800000</v>
      </c>
      <c r="H110" s="281">
        <f t="shared" si="9"/>
        <v>1200000</v>
      </c>
    </row>
    <row r="111" spans="1:8">
      <c r="A111" s="236" t="s">
        <v>31</v>
      </c>
      <c r="B111" s="237" t="s">
        <v>77</v>
      </c>
      <c r="C111" s="232"/>
      <c r="D111" s="272">
        <f t="shared" si="11"/>
        <v>30</v>
      </c>
      <c r="E111" s="273">
        <v>29.1</v>
      </c>
      <c r="F111" s="273">
        <v>0.9</v>
      </c>
      <c r="G111" s="281">
        <f t="shared" si="8"/>
        <v>29100000</v>
      </c>
      <c r="H111" s="281">
        <f t="shared" si="9"/>
        <v>900000</v>
      </c>
    </row>
    <row r="112" spans="1:8">
      <c r="C112" s="270"/>
      <c r="D112" s="277"/>
      <c r="E112" s="277"/>
      <c r="F112" s="277"/>
      <c r="G112" s="270"/>
    </row>
    <row r="113" spans="4:6">
      <c r="D113" s="235"/>
      <c r="E113" s="235"/>
      <c r="F113" s="235"/>
    </row>
  </sheetData>
  <mergeCells count="3">
    <mergeCell ref="AT1:AW1"/>
    <mergeCell ref="A2:F2"/>
    <mergeCell ref="A3:F3"/>
  </mergeCells>
  <pageMargins left="0.7" right="0.41" top="0.22" bottom="0.24" header="0.2" footer="0.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PL1-Dư DTTS</vt:lpstr>
      <vt:lpstr>PL2-Dư GNBV</vt:lpstr>
      <vt:lpstr>PL3-Dư NTM</vt:lpstr>
      <vt:lpstr>B1 PAĐC DTTS</vt:lpstr>
      <vt:lpstr>B1PADCDTTS</vt:lpstr>
      <vt:lpstr>B2 PAĐC GNBV</vt:lpstr>
      <vt:lpstr>B3 PAĐC NTM</vt:lpstr>
      <vt:lpstr>Phân bổ GN</vt:lpstr>
      <vt:lpstr>Sheet2</vt:lpstr>
      <vt:lpstr>PB DTTS</vt:lpstr>
      <vt:lpstr>'B1 PAĐC DTTS'!Print_Titles</vt:lpstr>
      <vt:lpstr>B1PADCDTTS!Print_Titles</vt:lpstr>
      <vt:lpstr>'B2 PAĐC GNBV'!Print_Titles</vt:lpstr>
      <vt:lpstr>'Phân bổ GN'!Print_Titles</vt:lpstr>
      <vt:lpstr>'PL1-Dư DTTS'!Print_Titles</vt:lpstr>
      <vt:lpstr>'PL2-Dư GNBV'!Print_Titles</vt:lpstr>
      <vt:lpstr>Sheet2!Print_Titles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Bích Ngọc</dc:creator>
  <cp:lastModifiedBy>admin</cp:lastModifiedBy>
  <cp:lastPrinted>2025-04-17T02:16:25Z</cp:lastPrinted>
  <dcterms:created xsi:type="dcterms:W3CDTF">2024-03-06T07:49:15Z</dcterms:created>
  <dcterms:modified xsi:type="dcterms:W3CDTF">2025-04-18T07:23:16Z</dcterms:modified>
</cp:coreProperties>
</file>