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25" windowHeight="11025" activeTab="4"/>
  </bookViews>
  <sheets>
    <sheet name="Biểu 01" sheetId="11" r:id="rId1"/>
    <sheet name="Biểu số 01a Thuyết minh B 01" sheetId="4" state="hidden" r:id="rId2"/>
    <sheet name="Biểu 02 CHI TIẾT NHIỆM VỤ" sheetId="6" r:id="rId3"/>
    <sheet name="4.26" sheetId="9" r:id="rId4"/>
    <sheet name="4.26a" sheetId="10" r:id="rId5"/>
  </sheets>
  <definedNames>
    <definedName name="chuong_phuluc_37" localSheetId="0">'Biểu 01'!#REF!</definedName>
    <definedName name="chuong_phuluc_37_name" localSheetId="0">'Biểu 01'!$A$3</definedName>
    <definedName name="_xlnm.Print_Titles" localSheetId="3">'4.26'!$6:$9</definedName>
    <definedName name="_xlnm.Print_Titles" localSheetId="0">'Biểu 01'!$6:$9</definedName>
    <definedName name="_xlnm.Print_Titles" localSheetId="2">'Biểu 02 CHI TIẾT NHIỆM VỤ'!$6:$7</definedName>
    <definedName name="_xlnm.Print_Titles" localSheetId="1">'Biểu số 01a Thuyết minh B 01'!$5:$7</definedName>
    <definedName name="_xlnm.Print_Area" localSheetId="3">'4.26'!$A$1:$L$12</definedName>
    <definedName name="_xlnm.Print_Area" localSheetId="4">'4.26a'!$A$1:$W$17</definedName>
    <definedName name="_xlnm.Print_Area" localSheetId="0">'Biểu 01'!$A$1:$AA$23</definedName>
    <definedName name="_xlnm.Print_Area" localSheetId="2">'Biểu 02 CHI TIẾT NHIỆM VỤ'!$A$1:$I$117</definedName>
    <definedName name="_xlnm.Print_Area" localSheetId="1">'Biểu số 01a Thuyết minh B 01'!$A$1:$M$99</definedName>
  </definedNames>
  <calcPr calcId="144525"/>
</workbook>
</file>

<file path=xl/calcChain.xml><?xml version="1.0" encoding="utf-8"?>
<calcChain xmlns="http://schemas.openxmlformats.org/spreadsheetml/2006/main">
  <c r="O17" i="11" l="1"/>
  <c r="X17" i="11"/>
  <c r="Q17" i="11"/>
  <c r="P16" i="11"/>
  <c r="O15" i="11"/>
  <c r="Z15" i="11"/>
  <c r="AA15" i="11"/>
  <c r="X15" i="11"/>
  <c r="Q15" i="11"/>
  <c r="O11" i="11" s="1"/>
  <c r="O12" i="11"/>
  <c r="Q12" i="11"/>
  <c r="Q11" i="11" s="1"/>
  <c r="P21" i="11"/>
  <c r="P13" i="11"/>
  <c r="P14" i="11"/>
  <c r="P19" i="11"/>
  <c r="O22" i="11"/>
  <c r="O23" i="11"/>
  <c r="Q20" i="11"/>
  <c r="P11" i="11"/>
  <c r="Q13" i="11"/>
  <c r="Q14" i="11"/>
  <c r="Q23" i="11"/>
  <c r="Q22" i="11"/>
  <c r="Q21" i="11"/>
  <c r="P18" i="11"/>
  <c r="D10" i="9" l="1"/>
  <c r="E10" i="9"/>
  <c r="F10" i="9"/>
  <c r="G10" i="9"/>
  <c r="H10" i="9"/>
  <c r="I10" i="9"/>
  <c r="J10" i="9"/>
  <c r="K10" i="9"/>
  <c r="L10" i="9"/>
  <c r="C10" i="9"/>
  <c r="G11" i="9"/>
  <c r="A3" i="4" l="1"/>
  <c r="A4" i="6" s="1"/>
  <c r="R10" i="11"/>
  <c r="R11" i="11"/>
  <c r="H27" i="6"/>
  <c r="D27" i="6"/>
  <c r="D11" i="11" l="1"/>
  <c r="C11" i="11"/>
  <c r="Q16" i="11"/>
  <c r="Q18" i="11"/>
  <c r="Q19" i="11"/>
  <c r="C19" i="11"/>
  <c r="C20" i="11"/>
  <c r="C21" i="11"/>
  <c r="C22" i="11"/>
  <c r="C23" i="11"/>
  <c r="C12" i="11"/>
  <c r="C13" i="11"/>
  <c r="C14" i="11"/>
  <c r="C15" i="11"/>
  <c r="C16" i="11"/>
  <c r="C17" i="11"/>
  <c r="C18" i="11"/>
  <c r="D10" i="11"/>
  <c r="X20" i="11" l="1"/>
  <c r="X12" i="11"/>
  <c r="Y20" i="11"/>
  <c r="E8" i="4"/>
  <c r="F8" i="4"/>
  <c r="H8" i="4"/>
  <c r="M8" i="4"/>
  <c r="K98" i="4"/>
  <c r="K97" i="4" s="1"/>
  <c r="C98" i="4" l="1"/>
  <c r="C97" i="4" s="1"/>
  <c r="C52" i="4" l="1"/>
  <c r="C51" i="4"/>
  <c r="C50" i="4"/>
  <c r="C49" i="4"/>
  <c r="C48" i="4"/>
  <c r="C46" i="4"/>
  <c r="C45" i="4"/>
  <c r="C44" i="4"/>
  <c r="C43" i="4"/>
  <c r="C41" i="4"/>
  <c r="C40" i="4"/>
  <c r="J47" i="4"/>
  <c r="C47" i="4" s="1"/>
  <c r="J42" i="4"/>
  <c r="L86" i="4"/>
  <c r="L85" i="4" s="1"/>
  <c r="L84" i="4"/>
  <c r="C84" i="4" s="1"/>
  <c r="L83" i="4"/>
  <c r="C83" i="4" s="1"/>
  <c r="L81" i="4"/>
  <c r="C81" i="4" s="1"/>
  <c r="L80" i="4"/>
  <c r="C80" i="4" s="1"/>
  <c r="G78" i="4"/>
  <c r="C78" i="4" s="1"/>
  <c r="G77" i="4"/>
  <c r="C77" i="4" s="1"/>
  <c r="D74" i="4"/>
  <c r="D65" i="4" s="1"/>
  <c r="D8" i="4" s="1"/>
  <c r="C75" i="4"/>
  <c r="C74" i="4" s="1"/>
  <c r="K90" i="4"/>
  <c r="C90" i="4" s="1"/>
  <c r="K96" i="4"/>
  <c r="C96" i="4" s="1"/>
  <c r="K95" i="4"/>
  <c r="C95" i="4" s="1"/>
  <c r="K94" i="4"/>
  <c r="C94" i="4" s="1"/>
  <c r="K93" i="4"/>
  <c r="C93" i="4" s="1"/>
  <c r="K92" i="4"/>
  <c r="C92" i="4" s="1"/>
  <c r="K89" i="4"/>
  <c r="C89" i="4" s="1"/>
  <c r="K67" i="4"/>
  <c r="C67" i="4" s="1"/>
  <c r="K73" i="4"/>
  <c r="C73" i="4" s="1"/>
  <c r="C72" i="4" s="1"/>
  <c r="K68" i="4"/>
  <c r="C68" i="4" s="1"/>
  <c r="K71" i="4"/>
  <c r="C71" i="4" s="1"/>
  <c r="K70" i="4"/>
  <c r="K55" i="4"/>
  <c r="C55" i="4" s="1"/>
  <c r="K64" i="4"/>
  <c r="C64" i="4" s="1"/>
  <c r="C63" i="4" s="1"/>
  <c r="K62" i="4"/>
  <c r="C62" i="4" s="1"/>
  <c r="K61" i="4"/>
  <c r="C61" i="4" s="1"/>
  <c r="K60" i="4"/>
  <c r="C60" i="4" s="1"/>
  <c r="K59" i="4"/>
  <c r="C59" i="4" s="1"/>
  <c r="K58" i="4"/>
  <c r="C58" i="4" s="1"/>
  <c r="K34" i="4"/>
  <c r="C34" i="4" s="1"/>
  <c r="K31" i="4"/>
  <c r="C31" i="4" s="1"/>
  <c r="K56" i="4"/>
  <c r="C56" i="4" s="1"/>
  <c r="C38" i="4"/>
  <c r="C37" i="4"/>
  <c r="K37" i="4"/>
  <c r="K32" i="4"/>
  <c r="C25" i="4"/>
  <c r="D24" i="6"/>
  <c r="H24" i="6"/>
  <c r="J24" i="4"/>
  <c r="J23" i="4" s="1"/>
  <c r="I28" i="4"/>
  <c r="C28" i="4" s="1"/>
  <c r="I27" i="4"/>
  <c r="C27" i="4" s="1"/>
  <c r="K20" i="4"/>
  <c r="C20" i="4" s="1"/>
  <c r="C22" i="4"/>
  <c r="C21" i="4"/>
  <c r="H57" i="6"/>
  <c r="H55" i="6"/>
  <c r="K11" i="4"/>
  <c r="C11" i="4" s="1"/>
  <c r="J39" i="4" l="1"/>
  <c r="J29" i="4" s="1"/>
  <c r="C86" i="4"/>
  <c r="C85" i="4" s="1"/>
  <c r="C42" i="4"/>
  <c r="C39" i="4" s="1"/>
  <c r="C82" i="4"/>
  <c r="L82" i="4"/>
  <c r="C79" i="4"/>
  <c r="L79" i="4"/>
  <c r="G76" i="4"/>
  <c r="G65" i="4" s="1"/>
  <c r="G8" i="4" s="1"/>
  <c r="C76" i="4"/>
  <c r="K69" i="4"/>
  <c r="K66" i="4" s="1"/>
  <c r="C91" i="4"/>
  <c r="C88" i="4" s="1"/>
  <c r="C87" i="4" s="1"/>
  <c r="K91" i="4"/>
  <c r="K88" i="4" s="1"/>
  <c r="K87" i="4" s="1"/>
  <c r="C70" i="4"/>
  <c r="C69" i="4" s="1"/>
  <c r="C66" i="4" s="1"/>
  <c r="C57" i="4"/>
  <c r="C54" i="4" s="1"/>
  <c r="C53" i="4" s="1"/>
  <c r="K63" i="4"/>
  <c r="K72" i="4"/>
  <c r="K57" i="4"/>
  <c r="K54" i="4" s="1"/>
  <c r="C32" i="4"/>
  <c r="J18" i="4"/>
  <c r="J8" i="4" s="1"/>
  <c r="C19" i="4"/>
  <c r="C24" i="4"/>
  <c r="C23" i="4" s="1"/>
  <c r="C26" i="4"/>
  <c r="K19" i="4"/>
  <c r="K18" i="4" s="1"/>
  <c r="I26" i="4"/>
  <c r="I18" i="4" s="1"/>
  <c r="I8" i="4" s="1"/>
  <c r="K17" i="4"/>
  <c r="C17" i="4" s="1"/>
  <c r="K16" i="4"/>
  <c r="C16" i="4" s="1"/>
  <c r="K15" i="4"/>
  <c r="C15" i="4" s="1"/>
  <c r="K14" i="4"/>
  <c r="K12" i="4"/>
  <c r="C12" i="4" s="1"/>
  <c r="D107" i="6"/>
  <c r="H107" i="6"/>
  <c r="D113" i="6"/>
  <c r="H113" i="6"/>
  <c r="H116" i="6"/>
  <c r="L65" i="4" l="1"/>
  <c r="C65" i="4"/>
  <c r="K65" i="4"/>
  <c r="K53" i="4"/>
  <c r="H106" i="6"/>
  <c r="C18" i="4"/>
  <c r="K13" i="4"/>
  <c r="C13" i="4" s="1"/>
  <c r="C10" i="4" s="1"/>
  <c r="C9" i="4" s="1"/>
  <c r="C14" i="4"/>
  <c r="D116" i="6"/>
  <c r="D106" i="6" s="1"/>
  <c r="L8" i="4" l="1"/>
  <c r="O65" i="4"/>
  <c r="K10" i="4"/>
  <c r="K9" i="4" s="1"/>
  <c r="D103" i="6"/>
  <c r="H103" i="6"/>
  <c r="H102" i="6" s="1"/>
  <c r="H100" i="6"/>
  <c r="H99" i="6" s="1"/>
  <c r="H96" i="6"/>
  <c r="H126" i="6" s="1"/>
  <c r="H86" i="6"/>
  <c r="H125" i="6" s="1"/>
  <c r="H34" i="6"/>
  <c r="H123" i="6" s="1"/>
  <c r="H30" i="6"/>
  <c r="H13" i="6"/>
  <c r="H18" i="6"/>
  <c r="H10" i="6" l="1"/>
  <c r="H9" i="6" s="1"/>
  <c r="X23" i="11"/>
  <c r="X22" i="11"/>
  <c r="AD15" i="11"/>
  <c r="H65" i="6"/>
  <c r="K35" i="4" s="1"/>
  <c r="C35" i="4" l="1"/>
  <c r="N12" i="11"/>
  <c r="Z17" i="11"/>
  <c r="Z20" i="11"/>
  <c r="N15" i="11"/>
  <c r="E11" i="11"/>
  <c r="F11" i="11"/>
  <c r="G11" i="11"/>
  <c r="H11" i="11"/>
  <c r="I11" i="11"/>
  <c r="J11" i="11"/>
  <c r="K11" i="11"/>
  <c r="L11" i="11"/>
  <c r="M11" i="11"/>
  <c r="S11" i="11"/>
  <c r="T11" i="11"/>
  <c r="U11" i="11"/>
  <c r="V11" i="11"/>
  <c r="W11" i="11"/>
  <c r="Y11" i="11"/>
  <c r="AA22" i="11"/>
  <c r="AA17" i="11"/>
  <c r="AA20" i="11"/>
  <c r="N23" i="11"/>
  <c r="N22" i="11"/>
  <c r="N16" i="11"/>
  <c r="N18" i="11"/>
  <c r="N19" i="11"/>
  <c r="N21" i="11"/>
  <c r="D96" i="6"/>
  <c r="X11" i="11" l="1"/>
  <c r="Z11" i="11"/>
  <c r="AA11" i="11"/>
  <c r="AA10" i="11" s="1"/>
  <c r="N17" i="11"/>
  <c r="O20" i="11" l="1"/>
  <c r="N20" i="11" s="1"/>
  <c r="O10" i="11" l="1"/>
  <c r="Y10" i="11" l="1"/>
  <c r="S10" i="11"/>
  <c r="V10" i="11"/>
  <c r="W10" i="11"/>
  <c r="Z10" i="11" l="1"/>
  <c r="U10" i="11"/>
  <c r="T10" i="11"/>
  <c r="X10" i="11"/>
  <c r="I10" i="11"/>
  <c r="H10" i="11"/>
  <c r="E10" i="11"/>
  <c r="K10" i="11"/>
  <c r="F10" i="11"/>
  <c r="Q10" i="11" l="1"/>
  <c r="L10" i="11"/>
  <c r="J10" i="11"/>
  <c r="N14" i="11"/>
  <c r="G10" i="11"/>
  <c r="M10" i="11"/>
  <c r="C10" i="11" l="1"/>
  <c r="N13" i="11"/>
  <c r="N11" i="11" s="1"/>
  <c r="N10" i="11" s="1"/>
  <c r="P10" i="11"/>
  <c r="L15" i="10" l="1"/>
  <c r="M15" i="10"/>
  <c r="N15" i="10"/>
  <c r="P15" i="10"/>
  <c r="Q15" i="10"/>
  <c r="S15" i="10"/>
  <c r="T15" i="10"/>
  <c r="V15" i="10"/>
  <c r="W15" i="10"/>
  <c r="Q17" i="10" l="1"/>
  <c r="P17" i="10"/>
  <c r="O17" i="10"/>
  <c r="O16" i="10"/>
  <c r="O15" i="10" s="1"/>
  <c r="D17" i="10"/>
  <c r="C17" i="10"/>
  <c r="E17" i="10"/>
  <c r="F17" i="10"/>
  <c r="I17" i="10"/>
  <c r="L17" i="10"/>
  <c r="U17" i="10"/>
  <c r="R17" i="10"/>
  <c r="G15" i="10"/>
  <c r="G12" i="9"/>
  <c r="J12" i="9"/>
  <c r="C13" i="9"/>
  <c r="G13" i="9"/>
  <c r="L13" i="9"/>
  <c r="J13" i="9" s="1"/>
  <c r="D14" i="9"/>
  <c r="I14" i="9"/>
  <c r="G14" i="9" s="1"/>
  <c r="L14" i="9"/>
  <c r="J14" i="9" s="1"/>
  <c r="D15" i="9"/>
  <c r="I15" i="9"/>
  <c r="G15" i="9" s="1"/>
  <c r="L15" i="9"/>
  <c r="J15" i="9" s="1"/>
  <c r="D16" i="9"/>
  <c r="I16" i="9"/>
  <c r="G16" i="9" s="1"/>
  <c r="L16" i="9"/>
  <c r="J16" i="9" s="1"/>
  <c r="I17" i="9"/>
  <c r="G17" i="9" s="1"/>
  <c r="D18" i="9"/>
  <c r="I18" i="9"/>
  <c r="J18" i="9"/>
  <c r="A4" i="10"/>
  <c r="H15" i="10"/>
  <c r="J15" i="10"/>
  <c r="K15" i="10"/>
  <c r="A4" i="9"/>
  <c r="D19" i="9"/>
  <c r="G19" i="9"/>
  <c r="L19" i="9"/>
  <c r="G20" i="9"/>
  <c r="L20" i="9"/>
  <c r="J20" i="9" s="1"/>
  <c r="L21" i="9"/>
  <c r="L22" i="9"/>
  <c r="L23" i="9"/>
  <c r="J23" i="9" s="1"/>
  <c r="L24" i="9"/>
  <c r="L25" i="9"/>
  <c r="D16" i="10" l="1"/>
  <c r="D15" i="10" s="1"/>
  <c r="E16" i="10"/>
  <c r="E15" i="10" s="1"/>
  <c r="U16" i="10"/>
  <c r="U15" i="10" s="1"/>
  <c r="L16" i="10"/>
  <c r="R16" i="10"/>
  <c r="R15" i="10" s="1"/>
  <c r="C14" i="9"/>
  <c r="C17" i="9"/>
  <c r="C15" i="9"/>
  <c r="C16" i="9"/>
  <c r="C18" i="9"/>
  <c r="G18" i="9"/>
  <c r="D12" i="9"/>
  <c r="C25" i="9"/>
  <c r="C21" i="9"/>
  <c r="C20" i="9"/>
  <c r="J22" i="9"/>
  <c r="C23" i="9"/>
  <c r="C22" i="9"/>
  <c r="J19" i="9"/>
  <c r="F16" i="10"/>
  <c r="F15" i="10" s="1"/>
  <c r="I16" i="10"/>
  <c r="I15" i="10" s="1"/>
  <c r="C24" i="9"/>
  <c r="C19" i="9"/>
  <c r="J25" i="9"/>
  <c r="J21" i="9"/>
  <c r="J11" i="9"/>
  <c r="J24" i="9"/>
  <c r="C16" i="10" l="1"/>
  <c r="C15" i="10" l="1"/>
  <c r="D11" i="9" l="1"/>
  <c r="D102" i="6" l="1"/>
  <c r="D100" i="6"/>
  <c r="D99" i="6" s="1"/>
  <c r="H29" i="6" l="1"/>
  <c r="D30" i="6"/>
  <c r="D29" i="6" s="1"/>
  <c r="D13" i="6"/>
  <c r="D18" i="6"/>
  <c r="D58" i="6"/>
  <c r="D48" i="6"/>
  <c r="D34" i="6"/>
  <c r="D62" i="6"/>
  <c r="D79" i="6"/>
  <c r="D69" i="6"/>
  <c r="D86" i="6"/>
  <c r="H79" i="6"/>
  <c r="H78" i="6"/>
  <c r="H77" i="6"/>
  <c r="H76" i="6"/>
  <c r="H75" i="6"/>
  <c r="H74" i="6"/>
  <c r="H72" i="6"/>
  <c r="H71" i="6"/>
  <c r="H70" i="6"/>
  <c r="H64" i="6"/>
  <c r="H66" i="6"/>
  <c r="K36" i="4" s="1"/>
  <c r="H67" i="6"/>
  <c r="H68" i="6"/>
  <c r="H63" i="6"/>
  <c r="H56" i="6"/>
  <c r="H52" i="6"/>
  <c r="H50" i="6"/>
  <c r="H49" i="6"/>
  <c r="H69" i="6" l="1"/>
  <c r="H124" i="6" s="1"/>
  <c r="D10" i="6"/>
  <c r="D9" i="6" s="1"/>
  <c r="C36" i="4"/>
  <c r="C33" i="4" s="1"/>
  <c r="C30" i="4" s="1"/>
  <c r="C29" i="4" s="1"/>
  <c r="C8" i="4" s="1"/>
  <c r="K33" i="4"/>
  <c r="K30" i="4" s="1"/>
  <c r="K29" i="4" s="1"/>
  <c r="K8" i="4" s="1"/>
  <c r="H62" i="6"/>
  <c r="H121" i="6" s="1"/>
  <c r="H48" i="6"/>
  <c r="H122" i="6" s="1"/>
  <c r="L69" i="6"/>
  <c r="L48" i="6"/>
  <c r="D33" i="6"/>
  <c r="O9" i="4" l="1"/>
  <c r="H120" i="6"/>
  <c r="D8" i="6"/>
  <c r="H33" i="6"/>
  <c r="H8" i="6" s="1"/>
  <c r="L62" i="6"/>
  <c r="AD14" i="11" l="1"/>
  <c r="AD16" i="11" s="1"/>
  <c r="O8" i="4"/>
  <c r="L8" i="6"/>
  <c r="J79" i="6" l="1"/>
  <c r="J34" i="6"/>
</calcChain>
</file>

<file path=xl/comments1.xml><?xml version="1.0" encoding="utf-8"?>
<comments xmlns="http://schemas.openxmlformats.org/spreadsheetml/2006/main">
  <authors>
    <author>Tuananh_pc</author>
  </authors>
  <commentList>
    <comment ref="H71" authorId="0">
      <text>
        <r>
          <rPr>
            <b/>
            <sz val="9"/>
            <color indexed="81"/>
            <rFont val="Tahoma"/>
            <family val="2"/>
          </rPr>
          <t>Tuananh_pc:</t>
        </r>
        <r>
          <rPr>
            <sz val="9"/>
            <color indexed="81"/>
            <rFont val="Tahoma"/>
            <family val="2"/>
          </rPr>
          <t xml:space="preserve">
cộng 32tr của SKHĐT</t>
        </r>
      </text>
    </comment>
    <comment ref="H72" authorId="0">
      <text>
        <r>
          <rPr>
            <b/>
            <sz val="9"/>
            <color indexed="81"/>
            <rFont val="Tahoma"/>
            <family val="2"/>
          </rPr>
          <t>Tuananh_pc:</t>
        </r>
        <r>
          <rPr>
            <sz val="9"/>
            <color indexed="81"/>
            <rFont val="Tahoma"/>
            <family val="2"/>
          </rPr>
          <t xml:space="preserve">
cộng 37,62tr của SKHĐT
</t>
        </r>
      </text>
    </comment>
  </commentList>
</comments>
</file>

<file path=xl/sharedStrings.xml><?xml version="1.0" encoding="utf-8"?>
<sst xmlns="http://schemas.openxmlformats.org/spreadsheetml/2006/main" count="587" uniqueCount="214">
  <si>
    <t>STT</t>
  </si>
  <si>
    <t>Tên đơn vị</t>
  </si>
  <si>
    <t>Trong đó chia theo lĩnh vực chi</t>
  </si>
  <si>
    <t>Chi các hoạt động kinh tế</t>
  </si>
  <si>
    <t>Chi hoạt động của cơ quan quản lý nhà nước, đảng, đoàn thể</t>
  </si>
  <si>
    <t>Tiết kiệm 10% chi thường xuyên theo quy định</t>
  </si>
  <si>
    <t>Tổng dự toán sau điều chỉnh</t>
  </si>
  <si>
    <t>A</t>
  </si>
  <si>
    <t>B</t>
  </si>
  <si>
    <t>Chi bảo vệ môi trường</t>
  </si>
  <si>
    <t>Tiết kiệm 10% chi thường xuyên tăng thêm dự toán 2025 so với năm 2024</t>
  </si>
  <si>
    <t>Chi khoa học và công nghệ</t>
  </si>
  <si>
    <t>Chi văn hóa thông tin</t>
  </si>
  <si>
    <t>Chi an ninh và trật tự an toàn xã hội</t>
  </si>
  <si>
    <t>Ghi chú</t>
  </si>
  <si>
    <t>Số tiền</t>
  </si>
  <si>
    <t>Biểu số 01a</t>
  </si>
  <si>
    <t>Đơn vị</t>
  </si>
  <si>
    <t>Nội dung nhiệm vụ</t>
  </si>
  <si>
    <t>Kinh phí</t>
  </si>
  <si>
    <t>TỔNG CỘNG</t>
  </si>
  <si>
    <t>Kinh phí mua xe ô tô</t>
  </si>
  <si>
    <t>Chi giáo dục - đào tạo và dạy nghề</t>
  </si>
  <si>
    <t>Chi y tế, dân số và gia đình</t>
  </si>
  <si>
    <t>Trong đó</t>
  </si>
  <si>
    <t>Chi bảo đảm xã hội</t>
  </si>
  <si>
    <t>Chi thường xuyên khác</t>
  </si>
  <si>
    <t>Chi giao thông</t>
  </si>
  <si>
    <t>a</t>
  </si>
  <si>
    <t>b</t>
  </si>
  <si>
    <t>-</t>
  </si>
  <si>
    <t>Tiền lương và chi phục vụ hoạt động theo định mức</t>
  </si>
  <si>
    <t>Tiền thưởng theo Nghị định số 73/2024/NĐ-CP</t>
  </si>
  <si>
    <t>+</t>
  </si>
  <si>
    <t>c</t>
  </si>
  <si>
    <t>d</t>
  </si>
  <si>
    <t>e</t>
  </si>
  <si>
    <t>Chi thực hiện các nhiệm vụ</t>
  </si>
  <si>
    <t>Chi nông nghiệp, lâm nghiệp, thủy lợi</t>
  </si>
  <si>
    <t>Biểu số 01</t>
  </si>
  <si>
    <t>Biểu số 02</t>
  </si>
  <si>
    <t>Nội dung, kinh phí sau điều chỉnh</t>
  </si>
  <si>
    <t>Dự toán điều chỉnh tăng, giảm</t>
  </si>
  <si>
    <t>Tổng số tăng, giảm (+, -)</t>
  </si>
  <si>
    <t>NSTW</t>
  </si>
  <si>
    <t>I</t>
  </si>
  <si>
    <t>Biểu số 03</t>
  </si>
  <si>
    <t>Tổng số tăng (+), giảm (-)</t>
  </si>
  <si>
    <t xml:space="preserve">Dự toán điều chỉnh tăng, giảm </t>
  </si>
  <si>
    <t>Tổng số</t>
  </si>
  <si>
    <t>Biểu số 04</t>
  </si>
  <si>
    <t>Dự toán tăng (+)</t>
  </si>
  <si>
    <t>Dự toán giảm (-)</t>
  </si>
  <si>
    <t>Văn phòng HĐND-UBND</t>
  </si>
  <si>
    <t>BC chính thức</t>
  </si>
  <si>
    <t>Hợp đồng NĐ 111/2022/NĐ-CP</t>
  </si>
  <si>
    <t>Kinh phí HĐND</t>
  </si>
  <si>
    <t>Kinh phí hoạt động của Thường trực UBND huyện, các nhiệm vụ đặc thù của cơ quan tổng hợp, tiếp khách đoàn vào thăm và làm việc tại huyện</t>
  </si>
  <si>
    <t>Kinh phí thực hiện chính sách đối với người có uy tín trong đồng bào DTTS</t>
  </si>
  <si>
    <t>Kinh phí kiểm tra liên ngành về an toàn thực phẩm</t>
  </si>
  <si>
    <t>Kinh phí Lễ hội văn hóa truyền thống "Chợ tình Xuân Dương"</t>
  </si>
  <si>
    <t>Kinh phí Hội xuân lòng tồng bản Pjo</t>
  </si>
  <si>
    <t>Quỹ tiền thưởng (Nghị định số 73/2024/NĐ-CP ngày 30/6/2024 của Chính phủ)</t>
  </si>
  <si>
    <t>Kinh phí đại hội Chi bộ</t>
  </si>
  <si>
    <t>Kinh phí sửa chữa thường xuyên xe ô tô; Sửa chữa thường xuyên TSCĐ (máy điều hòa, máy phô tô, máy in, máy tính, đường điện, cấp thoát nước, nhà cửa ...)</t>
  </si>
  <si>
    <t>Phòng Nông nghiệp và PTNT</t>
  </si>
  <si>
    <t>Phòng Nông nghiệp và Môi trường</t>
  </si>
  <si>
    <t>Quỹ tiền lương và các khoản đóng góp (biên chế chưa tuyển)</t>
  </si>
  <si>
    <t>Phụ cấp dân quân</t>
  </si>
  <si>
    <t>Các khoản hoạt động</t>
  </si>
  <si>
    <t>Kinh phí Ban Chỉ huy phòng chống thiên tai, TKCN</t>
  </si>
  <si>
    <t>Kinh phí kiểm tra ATTP</t>
  </si>
  <si>
    <t>Kinh phí kiểm tra phòng chống dịch bệnh</t>
  </si>
  <si>
    <t>Phòng Tài nguyên và Môi trường</t>
  </si>
  <si>
    <t>Quỹ tiền lương và các khoản đóng góp</t>
  </si>
  <si>
    <t>Phòng Kinh tế, Hạ tầng và Đô thị</t>
  </si>
  <si>
    <t>Hỗ trợ kinh phí  kích cầu hàng tiêu dùng, quảng bá giới thiệu sản phẩm, đánh giá đề tài sáng kiến kinh nghiệm.</t>
  </si>
  <si>
    <t>Phòng Kinh tế và Hạ tầng</t>
  </si>
  <si>
    <t>Hỗ trợ kinh phí  kích cầu hàng tiêu dùng, quảng bá giới thiệu sản phẩm</t>
  </si>
  <si>
    <t>Phòng Nội vụ</t>
  </si>
  <si>
    <t>Hỗ trợ công tác cải cách hành chính</t>
  </si>
  <si>
    <t xml:space="preserve">Hỗ trợ các hoạt động của công tác tôn giáo </t>
  </si>
  <si>
    <t>Kinh phí thi đua khen thưởng</t>
  </si>
  <si>
    <t>Kinh phí đại hội thi đua yêu nước</t>
  </si>
  <si>
    <t>Kinh phí tuyển dụng viên chức</t>
  </si>
  <si>
    <t>Phòng Lao động, Thương binh và Xã hội</t>
  </si>
  <si>
    <t>Kinh phí trẻ em</t>
  </si>
  <si>
    <t>Kinh phí thực hiện công tác bình đẳng giới</t>
  </si>
  <si>
    <t>Kinh phí Chi bộ</t>
  </si>
  <si>
    <t>Chuyển sang Văn phòng HĐND-UBND huyện</t>
  </si>
  <si>
    <t>Chuyển sang Phòng Dân tộc và Tôn giáo</t>
  </si>
  <si>
    <t>Phòng Văn hóa và Thông tin</t>
  </si>
  <si>
    <t>Kinh phí hoạt động cổng thông tin điện tử huyện</t>
  </si>
  <si>
    <t>Kinh phí chuyển đổi số</t>
  </si>
  <si>
    <t>Kinh phí bảo tồn văn hóa phi vật thể</t>
  </si>
  <si>
    <t>Kinh phí công tác gia đình (Tổ chức hướng dẫn hoạt động của Mô hình phòng, chống bạo lực gia đình; ra mắt Mô hình PCBLGĐ và Tập huấn nâng cao nhận thức về phòng, chống bạo lực gia đình); hoạt động phong trào toàn dân đoàn kết xây dựng đời sống văn hóa khu dân cư; đội kiểm tra liên ngành</t>
  </si>
  <si>
    <t>Phòng Văn hóa, Khoa học và Thông tin</t>
  </si>
  <si>
    <t>Hỗ trợ kinh phí đánh giá đề tài sáng kiến kinh nghiệm</t>
  </si>
  <si>
    <t>Phòng Dân tộc và Tôn giáo</t>
  </si>
  <si>
    <t>Tiếp nhận nhiệm vụ của Phòng Nội vụ</t>
  </si>
  <si>
    <t>Tiếp nhận nhiệm vụ của Phòng Lao động, Thương binh và Xã hội</t>
  </si>
  <si>
    <t>Tiếp nhận nhiệm vụ của Phòng Kinh tế và Hạ tầng</t>
  </si>
  <si>
    <t>QUẢN LÝ HÀNH CHÍNH</t>
  </si>
  <si>
    <t>III</t>
  </si>
  <si>
    <t>SỰ NGHIỆP KINH TẾ</t>
  </si>
  <si>
    <t>Kinh phí an toàn giao thông</t>
  </si>
  <si>
    <t>Kinh phí quản lý, bảo trì đường bộ cho các quỹ bảo trì đường bộ địa phương</t>
  </si>
  <si>
    <t>Kế hoạch sử dụng đất năm 2026</t>
  </si>
  <si>
    <t>Thực hiện dịch vụ công ích năm 2024</t>
  </si>
  <si>
    <t xml:space="preserve">Kinh phí duy tu bảo dưỡng hệ thống thoát nước thải và vệ sinh thị trấn Yến Lạc </t>
  </si>
  <si>
    <t>Quản lý, vận hành, bảo dưỡng hệ thống chiếu sáng đô thị</t>
  </si>
  <si>
    <t>Duy trì, chăm sóc cây xanh</t>
  </si>
  <si>
    <t>Kinh phí chi trả tiền điện hệ thống chiếu sáng đô thị thị trấn Yến Lạc</t>
  </si>
  <si>
    <t>Duy tu, sửa chữa công trình</t>
  </si>
  <si>
    <t>Cải tạo, nâng cấp, mở rộng, xây dựng mới một số hạng mục tuyến đường Cường Lợi - Văn Vũ huyện Na Rì</t>
  </si>
  <si>
    <t>Cải tạo, nâng cấp xây dựng mới một số hạng mục Bãi rác huyện Na Rì</t>
  </si>
  <si>
    <t>Sửa chữa Ngầm tràn trên tuyến đường kết nối từ trung tâm huyện Na Rì của tỉnh Bắc Kạn với huyện Bình Gia và huyện Tràng Định của tỉnh Lạng Sơn</t>
  </si>
  <si>
    <t xml:space="preserve"> Duy tu, bảo dưỡng thường xuyên các tuyến đường huyện </t>
  </si>
  <si>
    <t>Cải tạo, nâng cấp đường từ cổng Công an huyện qua Trung tâm y tế huyện đến đường tránh QL.3B xã Kim Lư</t>
  </si>
  <si>
    <t>II</t>
  </si>
  <si>
    <t>SỰ NGHIỆP MÔI TRƯỜNG</t>
  </si>
  <si>
    <t>Thực hiện công tác thanh tra, kiểm tra môi trường, quan trắc môi trường</t>
  </si>
  <si>
    <t>Thu gom, vận chuyển, xử lý rác thải sinh hoạt trên địa bàn huyện</t>
  </si>
  <si>
    <t>IV</t>
  </si>
  <si>
    <t>SỰ NGHIỆP GIÁO DỤC</t>
  </si>
  <si>
    <t>Chính sách hỗ trợ miễn giảm học phí, chi phí học tập cho học sinh, sinh viên thuộc hộ nghèo, hộ cận nghèo theo Nghị định 81/2021/NĐ-CP</t>
  </si>
  <si>
    <t>V</t>
  </si>
  <si>
    <t>SỰ NGHIỆP Y TẾ</t>
  </si>
  <si>
    <t>Kinh phí mua BHYT cho đối tượng BTXH</t>
  </si>
  <si>
    <t>Kinh phí mua BHYT cho cựu chiến binh, thanh niên xung phong, đối tượng tham gia kháng chiến Lào, Campuchia</t>
  </si>
  <si>
    <t xml:space="preserve">Chính sách hỗ trợ đối tượng bảo trợ xã hội theo quy định tại Nghị quyết số 20/2022/NQ-HĐND ngày 10/12/2022 của HĐND tỉnh </t>
  </si>
  <si>
    <t xml:space="preserve">Chính sách theo quy định tại Nghị quyết số 01/2021/NQ-HĐND ngày 05/3/2021 của HĐND tỉnh </t>
  </si>
  <si>
    <t>SỰ NGHIỆP ĐẢM BẢO XÃ HỘI</t>
  </si>
  <si>
    <t>VI</t>
  </si>
  <si>
    <t>Chính sách hỗ trợ tiền điện hộ nghèo, hộ chính sách</t>
  </si>
  <si>
    <t>Kinh phí bảo trợ xã hội Nghị định số 20/2021/NĐ-CP</t>
  </si>
  <si>
    <t>Theo dân số (ĐBXH khác)</t>
  </si>
  <si>
    <t>Văn phòng HĐND-UBND huyện</t>
  </si>
  <si>
    <t>Hạt Kiểm lâm huyện</t>
  </si>
  <si>
    <t>Phòng Kinh tế - Hạ tầng huyện</t>
  </si>
  <si>
    <t>Phòng Tư Pháp</t>
  </si>
  <si>
    <t>Trung tâm giáo dục nghề nghiệp -Giáo dục thường xuyên</t>
  </si>
  <si>
    <t>Phòng Giáo dục &amp; Đào tạo</t>
  </si>
  <si>
    <t>Hội Phụ nữ</t>
  </si>
  <si>
    <t>Trung tâm Y tế huyện</t>
  </si>
  <si>
    <t>Trung tâm Văn hóa Thể thao và Truyền thông huyện</t>
  </si>
  <si>
    <t>Phòng Văn hóa &amp; Thông tin</t>
  </si>
  <si>
    <t>Phòng Lao động TB và XH</t>
  </si>
  <si>
    <t>Trung tâm Dịch vụ nông nghiệp</t>
  </si>
  <si>
    <t>TỔNG SỐ</t>
  </si>
  <si>
    <t>Kinh phí sự nghiệp</t>
  </si>
  <si>
    <t>Đầu tư phát triển</t>
  </si>
  <si>
    <t>Chương trình MTQG xây dựng nông thôn mới</t>
  </si>
  <si>
    <t xml:space="preserve">Tên đơn vị </t>
  </si>
  <si>
    <t>NSĐP</t>
  </si>
  <si>
    <t xml:space="preserve">Tổng </t>
  </si>
  <si>
    <t>TỔNG</t>
  </si>
  <si>
    <t>Chi nâng cao chất lượng và hiệu quả công tác kiểm tra, giám sát, đánh giá kết quả thực hiện Chương trình; xây dựng hệ thống giám sát, đánh giá; nhân rộng mô hình giám sát an ninh hiện đại và giám sát của cộng đồng</t>
  </si>
  <si>
    <t>Chi triển khai Chương trình mỗi xã một sản phẩm OCOP</t>
  </si>
  <si>
    <t>Lĩnh vực: Quản lý nhà nước</t>
  </si>
  <si>
    <t>Lĩnh vực: Sự nghiệp kinh tế</t>
  </si>
  <si>
    <t>X -  Tăng cường công tác giám sát, đánh giá thực hiện chương trình; Nâng cao năng lực, truyền thông xây dựng nông thôn mới; thực hiện phong trào thi đua cả nước chung sức xây dựng nông thôn mới</t>
  </si>
  <si>
    <t>III-  Tiếp tục thực hiện có hiệu quả cơ cấu lại ngành nông nghiệp, phát triển kinh tế nông thôn</t>
  </si>
  <si>
    <t>Chi tiết</t>
  </si>
  <si>
    <t>Đơn vị: Nghìn đồng</t>
  </si>
  <si>
    <t>Phòng Văn hoá và Thông tin</t>
  </si>
  <si>
    <t>Khối quản lý nhà nước</t>
  </si>
  <si>
    <t>Chi y tế</t>
  </si>
  <si>
    <t>Phòng Tài Nguyên và Môi trường</t>
  </si>
  <si>
    <t>Tiếp nhận nhiệm vụ của Văn phòng HĐND-UBND huyện</t>
  </si>
  <si>
    <t>Chuyển toàn bộ biên chế và nhiệm vụ sang Phòng Nông nghiệp và Môi trường</t>
  </si>
  <si>
    <t>Chuyển 31,74 triệu đồng kinh phí đánh giá đề tài sáng kiến kinh nghiệm sang Phòng Văn hóa, Khoa học và Thông tin</t>
  </si>
  <si>
    <t>Chuyển sang Phòng Nông nghiệp và Môi trường</t>
  </si>
  <si>
    <t>Chuyển kinh phí sự nghiệp môi trường sang Phòng Nông nghiệp và Môi trường</t>
  </si>
  <si>
    <t>Chuyển kinh phí sự nghiệp kinh tế sang Phòng Nông nghiệp và Môi trường</t>
  </si>
  <si>
    <t>Đo đạc, cấp giấy chứng nhận quyền sử dụng đất (Nguồn thu từ đất)</t>
  </si>
  <si>
    <t>Chuyển kinh phí đánh giá đề tài sáng kiến kinh nghiệm sang Phòng Văn hóa, Khoa học và Thông tin</t>
  </si>
  <si>
    <t>Kinh phí đánh giá đề tài sáng kiến kinh nghiệm sang Phòng Văn hóa, Khoa học và Thông tin</t>
  </si>
  <si>
    <t>Chuyển toàn bộ biên chế và nhiệm vụ sang Phòng Nội vụ sau hợp nhất</t>
  </si>
  <si>
    <t>Chuyển kinh phí hoạt động của công tác tôn giáo sang Phòng Dân tộc và Tôn giáo sau thành lập</t>
  </si>
  <si>
    <t>Chuyển toàn bộ biên chế và nhiệm vụ sang Phòng Kinh tế, Hạ tầng và Đô thị sau thành lập</t>
  </si>
  <si>
    <t>Chuyển toàn bộ biên chế và nhiệm vụ sang Văn hóa, Khoa học và Thông tin sau thành lập</t>
  </si>
  <si>
    <t>f</t>
  </si>
  <si>
    <t>Chuyển toàn bộ kinh phí đảm bảo xã hội theo dân số (ĐBXH khác) và chính sách theo quy định tại Nghị quyết số 01/2021/NQ-HĐND ngày 05/3/2021 của HĐND tỉnh sang Phòng Nội vụ sau hợp nhất</t>
  </si>
  <si>
    <t>Chuyển toàn bộ kinh phí sự nghiệp y tế sang Phòng Nội vụ sau hợp nhất</t>
  </si>
  <si>
    <t>Chuyển toàn bộ kinh phí sự nghiệp giáo dục sang Phòng Nội vụ sau hợp nhất</t>
  </si>
  <si>
    <t>Chuyển toàn bộ kinh phí hoạt động trẻ em sang Văn phòng HĐND-UBND huyện</t>
  </si>
  <si>
    <t>Chuyển toàn bộ kinh phí bảo trợ xã hội Nghị định số 20/2021/NĐ-CP và chính sách hỗ trợ đối tượng bảo trợ xã hội theo quy định tại Nghị quyết số 20/2022/NQ-HĐND ngày 10/12/2022 của HĐND tỉnh sang Văn phòng HĐND-UBND huyện</t>
  </si>
  <si>
    <t>g</t>
  </si>
  <si>
    <t>Chuyển toàn bộ chính sách hỗ trợ tiền điện hộ nghèo, hộ chính sách sang Phòng Nông nghiệp và Môi trường</t>
  </si>
  <si>
    <t>Chuyển kinh phí thực hiện chính sách đối với người có uy tín trong đồng bào DTTS sang Phòng Dân tộc và Tôn giáo</t>
  </si>
  <si>
    <t>THUYẾT MINH DỰ TOÁN ĐIỀU CHỈNH GIẢM QUỸ TIỀN LƯƠNG, TIỀN THƯỞNG VÀ NHIỆM VỤ CỦA CÁC ĐƠN VỊ SẮP XẾP TỔ CHỨC BỘ MÁY NĂM 2025 (NỘI DUNG ĐIỀU CHUYỂN THEO ĐỀ ÁN SẮP XẾP TỔ CHỨC BỘ MÁY CỦA HUYỆN)</t>
  </si>
  <si>
    <t xml:space="preserve">Cải tạo, nâng cấp trụ sở làm việc </t>
  </si>
  <si>
    <t>KTHT</t>
  </si>
  <si>
    <t>NN&amp;MT</t>
  </si>
  <si>
    <t>VP HĐND-UBND</t>
  </si>
  <si>
    <t>Nội vụ</t>
  </si>
  <si>
    <t>Văn hóa</t>
  </si>
  <si>
    <t>Dân tộc</t>
  </si>
  <si>
    <t>Tên đơn vị cũ/Nội dung</t>
  </si>
  <si>
    <t>(Kèm theo Nghị quyết số       /NQ-HĐND ngày       /02/2025 của HĐND huyện Na Rì)</t>
  </si>
  <si>
    <t>HĐND HUYỆN NA RÌ</t>
  </si>
  <si>
    <t>Nội dung, kinh phí đã giao tại Nghị quyết số 54/NQ-HĐND ngày 16/12/2024 của HĐND huyện Na Rì</t>
  </si>
  <si>
    <t>ĐIỀU CHỈNH DỰ TOÁN CHI THƯỜNG XUYÊN NGÂN SÁCH GIAO CHI TIẾT THEO NHIỆM VỤ CỦA CÁC ĐƠN VỊ SẮP XẾP TỔ CHỨC BỘ MÁY NĂM 2025 TẠI BIỂU 05DT BAN HÀNH KÈM THEO NGHỊ QUYẾT SỐ 54/NQ-HĐND NGÀY 16/12/2024 CỦA HĐND HUYỆN NA RÌ</t>
  </si>
  <si>
    <t>BIỂU ĐIỀU CHỈNH DỰ TOÁN CHI THƯỜNG XUYÊN CHƯƠNG TRÌNH MỤC TIÊU QUỐC GIA XÂY DỰNG NÔNG THÔN MỚI CỦA CÁC ĐƠN VỊ SẮP XẾP TỔ CHỨC BỘ MÁY NĂM 2025 TẠI BIỂU SỐ 4.26 BAN HÀNH KÈM THEO NGHỊ QUYẾT SỐ 54/NQ-HĐND NGÀY 16/12/2024 CỦA HĐND HUYỆN NA RÌ</t>
  </si>
  <si>
    <t xml:space="preserve">Tổng dự toán đã giao đơn vị tại Nghị quyết số 54/NQ-HĐND ngày 16/12/2024 của HĐND huyện Na Rì </t>
  </si>
  <si>
    <t xml:space="preserve">Tổng dự toán đã giao tại Nghị quyết số 54/NQ-HĐND ngày 16/12/2024 của HĐND huyện Na Rì </t>
  </si>
  <si>
    <t>BIỂU CHI TIẾT ĐIỀU CHỈNH DỰ TOÁN CHI THƯỜNG XUYÊN CHƯƠNG TRÌNH MỤC TIÊU QUỐC GIA XÂY DỰNG NÔNG THÔN MỚI CỦA CÁC ĐƠN VỊ SẮP XẾP TỔ CHỨC BỘ MÁY NĂM 2025 TẠI BIỂU SỐ 4.26a BAN HÀNH KÈM THEO NGHỊ QUYẾT SỐ 54/NQ-HĐND NGÀY 16/12/2024 CỦA HĐND HUYỆN NA RÌ</t>
  </si>
  <si>
    <t>BIỂU ĐIỀU CHỈNH DỰ TOÁN CHI THƯỜNG XUYÊN ĐỐI VỚI CÁC ĐƠN VỊ SẮP XẾP TỔ CHỨC BỘ MÁY NĂM 2025 TẠI BIỂU SỐ 4.25 BAN HÀNH KÈM THEO NGHỊ QUYẾT SỐ 54/NQ-HĐND NGÀY 16/12/2024 CỦA HĐND HUYỆN NA RÌ</t>
  </si>
  <si>
    <t xml:space="preserve">Tổng số giao đơn vị tại Nghị quyết số 54/NQ-HĐND ngày 16/12/2024 của HĐND huyện Na Rì </t>
  </si>
  <si>
    <t>Đo đạc, cấp giấy chứng nhận quyền sử dụng đất (Nguồn thu từ đất): Thực hiện cấp giấy chứng nhận quyền sử dụng đất</t>
  </si>
  <si>
    <t>Phòng Văn hoá, Khoa học và Thông tin</t>
  </si>
  <si>
    <t xml:space="preserve">Phòng Dân tộc và Tôn giáo </t>
  </si>
  <si>
    <t>Chuyển toàn bộ kinh phí sự nghiệp kinh tế sang Phòng Kinh tế, Hạ tầng và Đô thị sau thành lập</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</si>
</sst>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 _₫_-;\-* #,##0.00\ _₫_-;_-* &quot;-&quot;??\ _₫_-;_-@_-"/>
    <numFmt numFmtId="164" formatCode="&quot;$&quot;#,##0_);[Red]\(&quot;$&quot;#,##0\)"/>
    <numFmt numFmtId="165" formatCode="_(* #,##0_);_(* \(#,##0\);_(* &quot;-&quot;_);_(@_)"/>
    <numFmt numFmtId="166" formatCode="_(* #,##0.00_);_(* \(#,##0.00\);_(* &quot;-&quot;??_);_(@_)"/>
    <numFmt numFmtId="167" formatCode="_-* #,##0.00_-;\-* #,##0.00_-;_-* &quot;-&quot;??_-;_-@_-"/>
    <numFmt numFmtId="168" formatCode="_(* #,##0_);_(* \(#,##0\);_(* &quot;-&quot;??_);_(@_)"/>
    <numFmt numFmtId="169" formatCode="#,##0.0"/>
    <numFmt numFmtId="170" formatCode="_-&quot;$&quot;* #,##0_-;\-&quot;$&quot;* #,##0_-;_-&quot;$&quot;* &quot;-&quot;_-;_-@_-"/>
    <numFmt numFmtId="171" formatCode="_-* #,##0_-;\-* #,##0_-;_-* &quot;-&quot;_-;_-@_-"/>
    <numFmt numFmtId="172" formatCode="_-&quot;$&quot;* #,##0.00_-;\-&quot;$&quot;* #,##0.00_-;_-&quot;$&quot;* &quot;-&quot;??_-;_-@_-"/>
    <numFmt numFmtId="173" formatCode="&quot;\&quot;#,##0;[Red]&quot;\&quot;\-#,##0"/>
    <numFmt numFmtId="174" formatCode="&quot;\&quot;#,##0.00;[Red]&quot;\&quot;\-#,##0.00"/>
    <numFmt numFmtId="175" formatCode="\$#,##0\ ;\(\$#,##0\)"/>
    <numFmt numFmtId="176" formatCode="&quot;\&quot;#,##0;[Red]&quot;\&quot;&quot;\&quot;\-#,##0"/>
    <numFmt numFmtId="177" formatCode="&quot;\&quot;#,##0.00;[Red]&quot;\&quot;&quot;\&quot;&quot;\&quot;&quot;\&quot;&quot;\&quot;&quot;\&quot;\-#,##0.00"/>
    <numFmt numFmtId="178" formatCode="&quot;VND&quot;#,##0_);[Red]\(&quot;VND&quot;#,##0\)"/>
    <numFmt numFmtId="179" formatCode="#,###;[Red]\-#,###"/>
    <numFmt numFmtId="180" formatCode="_(* #,##0.000_);_(* \(#,##0.000\);_(* &quot;-&quot;??_);_(@_)"/>
  </numFmts>
  <fonts count="69">
    <font>
      <sz val="12"/>
      <color theme="1"/>
      <name val="Times New Roman"/>
      <family val="2"/>
      <charset val="163"/>
    </font>
    <font>
      <sz val="12"/>
      <color theme="1"/>
      <name val="Times New Roman"/>
      <family val="2"/>
    </font>
    <font>
      <sz val="12"/>
      <color theme="1"/>
      <name val="Times New Roman"/>
      <family val="2"/>
    </font>
    <font>
      <sz val="12"/>
      <color theme="1"/>
      <name val="Times New Roman"/>
      <family val="2"/>
    </font>
    <font>
      <sz val="12"/>
      <color theme="1"/>
      <name val="Times New Roman"/>
      <family val="2"/>
      <charset val="163"/>
    </font>
    <font>
      <b/>
      <sz val="12"/>
      <color theme="1"/>
      <name val="Times New Roman"/>
      <family val="1"/>
    </font>
    <font>
      <b/>
      <sz val="11"/>
      <color theme="1"/>
      <name val="Times New Roman"/>
      <family val="1"/>
    </font>
    <font>
      <sz val="12"/>
      <color theme="1"/>
      <name val="Times New Roman"/>
      <family val="1"/>
    </font>
    <font>
      <i/>
      <sz val="12"/>
      <color theme="1"/>
      <name val="Times New Roman"/>
      <family val="1"/>
    </font>
    <font>
      <b/>
      <sz val="10"/>
      <color theme="1"/>
      <name val="Times New Roman"/>
      <family val="1"/>
    </font>
    <font>
      <sz val="12"/>
      <color theme="1"/>
      <name val="Times New Roman"/>
      <family val="2"/>
    </font>
    <font>
      <sz val="10"/>
      <name val="Arial"/>
      <family val="2"/>
    </font>
    <font>
      <sz val="11"/>
      <color theme="1"/>
      <name val="Calibri"/>
      <family val="2"/>
      <scheme val="minor"/>
    </font>
    <font>
      <sz val="13"/>
      <name val="Times New Roman"/>
      <family val="1"/>
      <charset val="163"/>
    </font>
    <font>
      <sz val="12"/>
      <name val="Arial"/>
      <family val="2"/>
    </font>
    <font>
      <sz val="14"/>
      <name val="Times New Roman"/>
      <family val="1"/>
    </font>
    <font>
      <b/>
      <sz val="10"/>
      <name val="Times New Roman"/>
      <family val="1"/>
    </font>
    <font>
      <sz val="12"/>
      <name val="Times New Roman"/>
      <family val="2"/>
      <charset val="163"/>
    </font>
    <font>
      <b/>
      <sz val="12"/>
      <name val="Times New Roman"/>
      <family val="2"/>
      <charset val="163"/>
    </font>
    <font>
      <i/>
      <sz val="12"/>
      <name val="Times New Roman"/>
      <family val="2"/>
      <charset val="163"/>
    </font>
    <font>
      <sz val="12"/>
      <name val="Times New Roman"/>
      <family val="1"/>
    </font>
    <font>
      <b/>
      <sz val="12"/>
      <name val="Times New Roman"/>
      <family val="1"/>
    </font>
    <font>
      <b/>
      <sz val="14"/>
      <name val="Times New Roman"/>
      <family val="2"/>
      <charset val="163"/>
    </font>
    <font>
      <i/>
      <sz val="12"/>
      <name val="Times New Roman"/>
      <family val="1"/>
    </font>
    <font>
      <i/>
      <sz val="14"/>
      <name val="Times New Roman"/>
      <family val="1"/>
    </font>
    <font>
      <b/>
      <sz val="11"/>
      <name val="Times New Roman"/>
      <family val="2"/>
      <charset val="163"/>
    </font>
    <font>
      <b/>
      <sz val="14"/>
      <color theme="1"/>
      <name val="Times New Roman"/>
      <family val="1"/>
    </font>
    <font>
      <i/>
      <sz val="14"/>
      <color theme="1"/>
      <name val="Times New Roman"/>
      <family val="1"/>
    </font>
    <font>
      <sz val="9"/>
      <color theme="1"/>
      <name val="Times New Roman"/>
      <family val="1"/>
    </font>
    <font>
      <sz val="12"/>
      <color theme="0"/>
      <name val="Times New Roman"/>
      <family val="1"/>
    </font>
    <font>
      <b/>
      <sz val="12"/>
      <color theme="0"/>
      <name val="Times New Roman"/>
      <family val="1"/>
    </font>
    <font>
      <b/>
      <sz val="9"/>
      <color indexed="81"/>
      <name val="Tahoma"/>
      <family val="2"/>
    </font>
    <font>
      <sz val="9"/>
      <color indexed="81"/>
      <name val="Tahoma"/>
      <family val="2"/>
    </font>
    <font>
      <b/>
      <i/>
      <sz val="12"/>
      <name val="Times New Roman"/>
      <family val="1"/>
    </font>
    <font>
      <sz val="12"/>
      <name val=".VnTime"/>
      <family val="2"/>
    </font>
    <font>
      <sz val="12"/>
      <name val=".VnTime"/>
      <family val="2"/>
    </font>
    <font>
      <b/>
      <sz val="12"/>
      <name val="Arial"/>
      <family val="2"/>
    </font>
    <font>
      <sz val="10"/>
      <name val="VNtimes new roman"/>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1"/>
      <name val=".VnArial Narrow"/>
      <family val="2"/>
    </font>
    <font>
      <sz val="12"/>
      <name val=".VnArial Narrow"/>
      <family val="2"/>
    </font>
    <font>
      <sz val="11"/>
      <color theme="1"/>
      <name val="Calibri"/>
      <family val="2"/>
      <charset val="163"/>
      <scheme val="minor"/>
    </font>
    <font>
      <sz val="12"/>
      <name val="Times New Roman"/>
      <family val="1"/>
      <charset val="163"/>
    </font>
    <font>
      <sz val="11"/>
      <color theme="1"/>
      <name val="Times New Roman"/>
      <family val="2"/>
    </font>
    <font>
      <sz val="12"/>
      <color theme="1"/>
      <name val="Times New Roman"/>
      <family val="1"/>
      <charset val="163"/>
    </font>
    <font>
      <i/>
      <sz val="10"/>
      <name val="Times New Roman"/>
      <family val="1"/>
    </font>
    <font>
      <sz val="10"/>
      <name val="Times New Roman"/>
      <family val="1"/>
    </font>
    <font>
      <sz val="10"/>
      <color theme="1"/>
      <name val="Times New Roman"/>
      <family val="1"/>
    </font>
    <font>
      <sz val="14"/>
      <color theme="1"/>
      <name val="Times New Roman"/>
      <family val="1"/>
    </font>
    <font>
      <i/>
      <sz val="10"/>
      <color theme="1"/>
      <name val="Times New Roman"/>
      <family val="1"/>
    </font>
    <font>
      <b/>
      <i/>
      <sz val="10"/>
      <color theme="1"/>
      <name val="Times New Roman"/>
      <family val="1"/>
    </font>
    <font>
      <sz val="12"/>
      <color indexed="8"/>
      <name val="Times New Roman"/>
      <family val="2"/>
    </font>
    <font>
      <sz val="11"/>
      <color indexed="8"/>
      <name val="Calibri"/>
      <family val="2"/>
    </font>
    <font>
      <sz val="11"/>
      <color rgb="FF000000"/>
      <name val="Arial"/>
      <family val="2"/>
    </font>
    <font>
      <i/>
      <sz val="18"/>
      <color theme="1"/>
      <name val="Times New Roman"/>
      <family val="1"/>
    </font>
    <font>
      <sz val="8"/>
      <color theme="1"/>
      <name val="Times New Roman"/>
      <family val="1"/>
    </font>
    <font>
      <b/>
      <sz val="9"/>
      <color theme="1"/>
      <name val="Times New Roman"/>
      <family val="1"/>
    </font>
    <font>
      <i/>
      <sz val="8"/>
      <color theme="1"/>
      <name val="Times New Roman"/>
      <family val="1"/>
    </font>
    <font>
      <b/>
      <sz val="13"/>
      <color theme="1"/>
      <name val="Times New Roman"/>
      <family val="1"/>
    </font>
    <font>
      <b/>
      <i/>
      <sz val="12"/>
      <color theme="1"/>
      <name val="Times New Roman"/>
      <family val="1"/>
    </font>
    <font>
      <i/>
      <sz val="9"/>
      <color theme="1"/>
      <name val="Times New Roman"/>
      <family val="1"/>
    </font>
    <font>
      <b/>
      <i/>
      <sz val="13"/>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132">
    <xf numFmtId="0" fontId="0" fillId="0" borderId="0"/>
    <xf numFmtId="167" fontId="4" fillId="0" borderId="0" applyFont="0" applyFill="0" applyBorder="0" applyAlignment="0" applyProtection="0"/>
    <xf numFmtId="167" fontId="4" fillId="0" borderId="0" applyFont="0" applyFill="0" applyBorder="0" applyAlignment="0" applyProtection="0"/>
    <xf numFmtId="0" fontId="10" fillId="0" borderId="0"/>
    <xf numFmtId="0" fontId="11" fillId="0" borderId="0"/>
    <xf numFmtId="0" fontId="10" fillId="0" borderId="0"/>
    <xf numFmtId="0" fontId="12" fillId="0" borderId="0"/>
    <xf numFmtId="0" fontId="11" fillId="0" borderId="0"/>
    <xf numFmtId="0" fontId="13" fillId="0" borderId="0"/>
    <xf numFmtId="0" fontId="10" fillId="0" borderId="0"/>
    <xf numFmtId="166" fontId="14" fillId="0" borderId="0" applyFont="0" applyFill="0" applyBorder="0" applyAlignment="0" applyProtection="0"/>
    <xf numFmtId="166" fontId="11" fillId="0" borderId="0" applyFont="0" applyFill="0" applyBorder="0" applyAlignment="0" applyProtection="0"/>
    <xf numFmtId="0" fontId="12" fillId="0" borderId="0"/>
    <xf numFmtId="0" fontId="11" fillId="0" borderId="0"/>
    <xf numFmtId="166" fontId="15" fillId="0" borderId="0" applyFont="0" applyFill="0" applyBorder="0" applyAlignment="0" applyProtection="0"/>
    <xf numFmtId="0" fontId="34" fillId="0" borderId="0"/>
    <xf numFmtId="166" fontId="35" fillId="0" borderId="0" applyFont="0" applyFill="0" applyBorder="0" applyAlignment="0" applyProtection="0"/>
    <xf numFmtId="165" fontId="35" fillId="0" borderId="0" applyFont="0" applyFill="0" applyBorder="0" applyAlignment="0" applyProtection="0"/>
    <xf numFmtId="165" fontId="20"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3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3" fontId="11" fillId="0" borderId="0" applyFont="0" applyFill="0" applyBorder="0" applyAlignment="0" applyProtection="0"/>
    <xf numFmtId="175" fontId="11" fillId="0" borderId="0" applyFont="0" applyFill="0" applyBorder="0" applyAlignment="0" applyProtection="0"/>
    <xf numFmtId="0" fontId="11" fillId="0" borderId="0" applyFont="0" applyFill="0" applyBorder="0" applyAlignment="0" applyProtection="0"/>
    <xf numFmtId="166" fontId="11" fillId="0" borderId="0" applyFont="0" applyFill="0" applyBorder="0" applyAlignment="0" applyProtection="0"/>
    <xf numFmtId="2" fontId="11" fillId="0" borderId="0" applyFont="0" applyFill="0" applyBorder="0" applyAlignment="0" applyProtection="0"/>
    <xf numFmtId="0" fontId="36" fillId="0" borderId="17" applyNumberFormat="0" applyAlignment="0" applyProtection="0">
      <alignment horizontal="left" vertical="center"/>
    </xf>
    <xf numFmtId="0" fontId="36" fillId="0" borderId="7">
      <alignment horizontal="left" vertical="center"/>
    </xf>
    <xf numFmtId="0" fontId="14" fillId="0" borderId="0" applyNumberFormat="0" applyFont="0" applyFill="0" applyAlignment="0"/>
    <xf numFmtId="178" fontId="37" fillId="0" borderId="0"/>
    <xf numFmtId="0" fontId="11" fillId="0" borderId="0"/>
    <xf numFmtId="0" fontId="20" fillId="0" borderId="0"/>
    <xf numFmtId="0" fontId="11" fillId="0" borderId="0"/>
    <xf numFmtId="0" fontId="20" fillId="0" borderId="0"/>
    <xf numFmtId="0" fontId="11" fillId="0" borderId="0"/>
    <xf numFmtId="0" fontId="35" fillId="0" borderId="0"/>
    <xf numFmtId="0" fontId="35" fillId="0" borderId="0"/>
    <xf numFmtId="0" fontId="46" fillId="0" borderId="0"/>
    <xf numFmtId="0" fontId="35" fillId="0" borderId="0"/>
    <xf numFmtId="9" fontId="47"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20" fillId="0" borderId="0">
      <alignment vertical="center"/>
    </xf>
    <xf numFmtId="40" fontId="38" fillId="0" borderId="0" applyFont="0" applyFill="0" applyBorder="0" applyAlignment="0" applyProtection="0"/>
    <xf numFmtId="38"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9" fontId="39" fillId="0" borderId="0" applyFont="0" applyFill="0" applyBorder="0" applyAlignment="0" applyProtection="0"/>
    <xf numFmtId="0" fontId="40" fillId="0" borderId="0"/>
    <xf numFmtId="176" fontId="11" fillId="0" borderId="0" applyFont="0" applyFill="0" applyBorder="0" applyAlignment="0" applyProtection="0"/>
    <xf numFmtId="177" fontId="11" fillId="0" borderId="0" applyFont="0" applyFill="0" applyBorder="0" applyAlignment="0" applyProtection="0"/>
    <xf numFmtId="174" fontId="42" fillId="0" borderId="0" applyFont="0" applyFill="0" applyBorder="0" applyAlignment="0" applyProtection="0"/>
    <xf numFmtId="173" fontId="42" fillId="0" borderId="0" applyFont="0" applyFill="0" applyBorder="0" applyAlignment="0" applyProtection="0"/>
    <xf numFmtId="0" fontId="43" fillId="0" borderId="0"/>
    <xf numFmtId="0" fontId="14" fillId="0" borderId="0"/>
    <xf numFmtId="171" fontId="41" fillId="0" borderId="0" applyFont="0" applyFill="0" applyBorder="0" applyAlignment="0" applyProtection="0"/>
    <xf numFmtId="167" fontId="41" fillId="0" borderId="0" applyFont="0" applyFill="0" applyBorder="0" applyAlignment="0" applyProtection="0"/>
    <xf numFmtId="170" fontId="41" fillId="0" borderId="0" applyFont="0" applyFill="0" applyBorder="0" applyAlignment="0" applyProtection="0"/>
    <xf numFmtId="164" fontId="44" fillId="0" borderId="0" applyFont="0" applyFill="0" applyBorder="0" applyAlignment="0" applyProtection="0"/>
    <xf numFmtId="172" fontId="41" fillId="0" borderId="0" applyFont="0" applyFill="0" applyBorder="0" applyAlignment="0" applyProtection="0"/>
    <xf numFmtId="0" fontId="12" fillId="0" borderId="0"/>
    <xf numFmtId="0" fontId="48" fillId="0" borderId="0"/>
    <xf numFmtId="0" fontId="35" fillId="0" borderId="0"/>
    <xf numFmtId="0" fontId="11" fillId="0" borderId="0"/>
    <xf numFmtId="0" fontId="35" fillId="0" borderId="0"/>
    <xf numFmtId="166" fontId="35" fillId="0" borderId="0" applyFont="0" applyFill="0" applyBorder="0" applyAlignment="0" applyProtection="0"/>
    <xf numFmtId="0" fontId="11" fillId="0" borderId="0"/>
    <xf numFmtId="0" fontId="35" fillId="0" borderId="0"/>
    <xf numFmtId="9" fontId="47" fillId="0" borderId="0" applyFont="0" applyFill="0" applyBorder="0" applyAlignment="0" applyProtection="0"/>
    <xf numFmtId="0" fontId="49" fillId="0" borderId="0"/>
    <xf numFmtId="0" fontId="35" fillId="0" borderId="0"/>
    <xf numFmtId="0" fontId="11" fillId="0" borderId="0"/>
    <xf numFmtId="0" fontId="50" fillId="0" borderId="0"/>
    <xf numFmtId="166" fontId="50" fillId="0" borderId="0" applyFont="0" applyFill="0" applyBorder="0" applyAlignment="0" applyProtection="0"/>
    <xf numFmtId="43" fontId="48" fillId="0" borderId="0" applyFont="0" applyFill="0" applyBorder="0" applyAlignment="0" applyProtection="0"/>
    <xf numFmtId="0" fontId="3" fillId="0" borderId="0"/>
    <xf numFmtId="0" fontId="3" fillId="0" borderId="0"/>
    <xf numFmtId="166" fontId="35"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0" fontId="35" fillId="0" borderId="0"/>
    <xf numFmtId="0" fontId="35" fillId="0" borderId="0"/>
    <xf numFmtId="0" fontId="35" fillId="0" borderId="0"/>
    <xf numFmtId="0" fontId="35" fillId="0" borderId="0"/>
    <xf numFmtId="166" fontId="35"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0" fontId="35" fillId="0" borderId="0"/>
    <xf numFmtId="166" fontId="35" fillId="0" borderId="0" applyFont="0" applyFill="0" applyBorder="0" applyAlignment="0" applyProtection="0"/>
    <xf numFmtId="0" fontId="35" fillId="0" borderId="0"/>
    <xf numFmtId="166" fontId="35" fillId="0" borderId="0" applyFont="0" applyFill="0" applyBorder="0" applyAlignment="0" applyProtection="0"/>
    <xf numFmtId="0" fontId="35" fillId="0" borderId="0"/>
    <xf numFmtId="166" fontId="35" fillId="0" borderId="0" applyFont="0" applyFill="0" applyBorder="0" applyAlignment="0" applyProtection="0"/>
    <xf numFmtId="0" fontId="35" fillId="0" borderId="0"/>
    <xf numFmtId="166" fontId="35" fillId="0" borderId="0" applyFont="0" applyFill="0" applyBorder="0" applyAlignment="0" applyProtection="0"/>
    <xf numFmtId="0" fontId="35" fillId="0" borderId="0"/>
    <xf numFmtId="0" fontId="35" fillId="0" borderId="0"/>
    <xf numFmtId="0" fontId="34" fillId="0" borderId="0"/>
    <xf numFmtId="166" fontId="35" fillId="0" borderId="0" applyFont="0" applyFill="0" applyBorder="0" applyAlignment="0" applyProtection="0"/>
    <xf numFmtId="0" fontId="35" fillId="0" borderId="0"/>
    <xf numFmtId="0" fontId="35" fillId="0" borderId="0"/>
    <xf numFmtId="166" fontId="35" fillId="0" borderId="0" applyFont="0" applyFill="0" applyBorder="0" applyAlignment="0" applyProtection="0"/>
    <xf numFmtId="0" fontId="35" fillId="0" borderId="0"/>
    <xf numFmtId="166" fontId="35" fillId="0" borderId="0" applyFont="0" applyFill="0" applyBorder="0" applyAlignment="0" applyProtection="0"/>
    <xf numFmtId="166" fontId="35" fillId="0" borderId="0" applyFont="0" applyFill="0" applyBorder="0" applyAlignment="0" applyProtection="0"/>
    <xf numFmtId="0" fontId="2" fillId="0" borderId="0"/>
    <xf numFmtId="0" fontId="2" fillId="0" borderId="0"/>
    <xf numFmtId="166" fontId="58" fillId="0" borderId="0" applyFont="0" applyFill="0" applyBorder="0" applyAlignment="0" applyProtection="0"/>
    <xf numFmtId="166" fontId="59" fillId="0" borderId="0" applyFont="0" applyFill="0" applyBorder="0" applyAlignment="0" applyProtection="0"/>
    <xf numFmtId="166" fontId="4" fillId="0" borderId="0" applyFont="0" applyFill="0" applyBorder="0" applyAlignment="0" applyProtection="0"/>
    <xf numFmtId="166" fontId="58" fillId="0" borderId="0" applyFont="0" applyFill="0" applyBorder="0" applyAlignment="0" applyProtection="0"/>
    <xf numFmtId="43" fontId="58" fillId="0" borderId="0" applyFont="0" applyFill="0" applyBorder="0" applyAlignment="0" applyProtection="0"/>
    <xf numFmtId="166" fontId="35" fillId="0" borderId="0" applyFont="0" applyFill="0" applyBorder="0" applyAlignment="0" applyProtection="0"/>
    <xf numFmtId="43" fontId="59" fillId="0" borderId="0" applyFont="0" applyFill="0" applyBorder="0" applyAlignment="0" applyProtection="0"/>
    <xf numFmtId="165" fontId="2" fillId="0" borderId="0" applyFont="0" applyFill="0" applyBorder="0" applyAlignment="0" applyProtection="0"/>
    <xf numFmtId="0" fontId="12" fillId="0" borderId="0"/>
    <xf numFmtId="0" fontId="11" fillId="0" borderId="0"/>
    <xf numFmtId="0" fontId="11" fillId="0" borderId="0"/>
    <xf numFmtId="0" fontId="11" fillId="0" borderId="0"/>
    <xf numFmtId="0" fontId="35" fillId="0" borderId="0"/>
    <xf numFmtId="0" fontId="60" fillId="0" borderId="0"/>
    <xf numFmtId="0" fontId="12" fillId="0" borderId="0"/>
    <xf numFmtId="0" fontId="35" fillId="0" borderId="0"/>
    <xf numFmtId="0" fontId="11" fillId="0" borderId="0"/>
    <xf numFmtId="0" fontId="2" fillId="0" borderId="0"/>
    <xf numFmtId="0" fontId="12" fillId="0" borderId="0"/>
    <xf numFmtId="9" fontId="4" fillId="0" borderId="0" applyFont="0" applyFill="0" applyBorder="0" applyAlignment="0" applyProtection="0"/>
    <xf numFmtId="0" fontId="1" fillId="0" borderId="0"/>
  </cellStyleXfs>
  <cellXfs count="326">
    <xf numFmtId="0" fontId="0" fillId="0" borderId="0" xfId="0"/>
    <xf numFmtId="0" fontId="7" fillId="0" borderId="0" xfId="0" applyFont="1"/>
    <xf numFmtId="3" fontId="5" fillId="0" borderId="0" xfId="0" applyNumberFormat="1" applyFont="1" applyAlignment="1">
      <alignment vertical="center"/>
    </xf>
    <xf numFmtId="0" fontId="5" fillId="0" borderId="0" xfId="0" applyFont="1" applyAlignment="1">
      <alignment vertical="center"/>
    </xf>
    <xf numFmtId="3" fontId="7" fillId="0" borderId="0" xfId="0" applyNumberFormat="1"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4" xfId="0" applyFont="1" applyBorder="1" applyAlignment="1">
      <alignment horizontal="center" vertical="center"/>
    </xf>
    <xf numFmtId="0" fontId="17" fillId="0" borderId="4" xfId="0" applyFont="1" applyBorder="1" applyAlignment="1">
      <alignment vertical="center" wrapText="1"/>
    </xf>
    <xf numFmtId="3" fontId="17" fillId="0" borderId="4" xfId="0" applyNumberFormat="1" applyFont="1" applyBorder="1" applyAlignment="1">
      <alignment vertical="center"/>
    </xf>
    <xf numFmtId="0" fontId="21" fillId="0" borderId="0" xfId="0" applyFont="1" applyAlignment="1">
      <alignment vertical="center"/>
    </xf>
    <xf numFmtId="3" fontId="21" fillId="0" borderId="2" xfId="0" applyNumberFormat="1" applyFont="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justify" vertical="center" wrapText="1"/>
    </xf>
    <xf numFmtId="0" fontId="29" fillId="0" borderId="0" xfId="0" applyFont="1" applyAlignment="1">
      <alignment vertical="center"/>
    </xf>
    <xf numFmtId="0" fontId="30" fillId="0" borderId="0" xfId="0" applyFont="1" applyAlignment="1">
      <alignment vertical="center"/>
    </xf>
    <xf numFmtId="0" fontId="8" fillId="0" borderId="0" xfId="0" applyFont="1" applyAlignment="1">
      <alignment vertic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3" fontId="21" fillId="0" borderId="3" xfId="0" applyNumberFormat="1" applyFont="1" applyBorder="1" applyAlignment="1">
      <alignment vertical="center"/>
    </xf>
    <xf numFmtId="3" fontId="29" fillId="0" borderId="0" xfId="0" applyNumberFormat="1" applyFont="1" applyAlignment="1">
      <alignment vertical="center"/>
    </xf>
    <xf numFmtId="3" fontId="20" fillId="0" borderId="2" xfId="0" applyNumberFormat="1" applyFont="1" applyBorder="1" applyAlignment="1">
      <alignment vertical="center"/>
    </xf>
    <xf numFmtId="3" fontId="20" fillId="0" borderId="2" xfId="0" applyNumberFormat="1" applyFont="1" applyBorder="1" applyAlignment="1">
      <alignment vertical="center" wrapText="1"/>
    </xf>
    <xf numFmtId="3" fontId="21" fillId="0" borderId="2" xfId="0" applyNumberFormat="1" applyFont="1" applyBorder="1" applyAlignment="1">
      <alignment vertical="center" wrapText="1"/>
    </xf>
    <xf numFmtId="0" fontId="20" fillId="0" borderId="2" xfId="0" applyFont="1" applyBorder="1" applyAlignment="1">
      <alignment horizontal="left" vertical="center" wrapText="1"/>
    </xf>
    <xf numFmtId="3" fontId="21" fillId="0" borderId="2" xfId="0" applyNumberFormat="1" applyFont="1" applyBorder="1" applyAlignment="1">
      <alignment horizontal="center" vertical="center" wrapText="1"/>
    </xf>
    <xf numFmtId="3" fontId="20" fillId="0" borderId="2" xfId="0" applyNumberFormat="1" applyFont="1" applyBorder="1" applyAlignment="1">
      <alignment horizontal="right" vertical="center" wrapText="1"/>
    </xf>
    <xf numFmtId="0" fontId="17" fillId="2" borderId="0" xfId="0" applyFont="1" applyFill="1" applyAlignment="1">
      <alignment horizontal="center" vertical="center"/>
    </xf>
    <xf numFmtId="0" fontId="17" fillId="2" borderId="0" xfId="0" applyFont="1" applyFill="1" applyAlignment="1">
      <alignment vertical="center" wrapText="1"/>
    </xf>
    <xf numFmtId="0" fontId="17" fillId="2" borderId="0" xfId="0" applyFont="1" applyFill="1" applyAlignment="1">
      <alignment vertical="center"/>
    </xf>
    <xf numFmtId="3" fontId="18" fillId="2" borderId="9" xfId="0" applyNumberFormat="1" applyFont="1" applyFill="1" applyBorder="1" applyAlignment="1">
      <alignment vertical="center"/>
    </xf>
    <xf numFmtId="0" fontId="18" fillId="2" borderId="2" xfId="0" applyFont="1" applyFill="1" applyBorder="1" applyAlignment="1">
      <alignment horizontal="center" vertical="center"/>
    </xf>
    <xf numFmtId="0" fontId="18" fillId="2" borderId="2" xfId="0" applyFont="1" applyFill="1" applyBorder="1" applyAlignment="1">
      <alignment vertical="center" wrapText="1"/>
    </xf>
    <xf numFmtId="3" fontId="18" fillId="2" borderId="2" xfId="0" applyNumberFormat="1" applyFont="1" applyFill="1" applyBorder="1" applyAlignment="1">
      <alignment vertical="center"/>
    </xf>
    <xf numFmtId="0" fontId="17" fillId="2" borderId="2" xfId="0" applyFont="1" applyFill="1" applyBorder="1" applyAlignment="1">
      <alignment horizontal="center" vertical="center"/>
    </xf>
    <xf numFmtId="0" fontId="17" fillId="2" borderId="2" xfId="0" applyFont="1" applyFill="1" applyBorder="1" applyAlignment="1">
      <alignment vertical="center" wrapText="1"/>
    </xf>
    <xf numFmtId="3" fontId="17" fillId="2" borderId="2" xfId="0" applyNumberFormat="1" applyFont="1" applyFill="1" applyBorder="1" applyAlignment="1">
      <alignment vertical="center"/>
    </xf>
    <xf numFmtId="0" fontId="17" fillId="2" borderId="2" xfId="0" quotePrefix="1" applyFont="1" applyFill="1" applyBorder="1" applyAlignment="1">
      <alignment vertical="center" wrapText="1"/>
    </xf>
    <xf numFmtId="0" fontId="21" fillId="2" borderId="2" xfId="0" applyFont="1" applyFill="1" applyBorder="1" applyAlignment="1">
      <alignment horizontal="center" vertical="center"/>
    </xf>
    <xf numFmtId="3" fontId="21" fillId="2" borderId="2" xfId="1" applyNumberFormat="1" applyFont="1" applyFill="1" applyBorder="1" applyAlignment="1">
      <alignment vertical="center"/>
    </xf>
    <xf numFmtId="169" fontId="21" fillId="2" borderId="2" xfId="1" applyNumberFormat="1" applyFont="1" applyFill="1" applyBorder="1" applyAlignment="1">
      <alignment vertical="center"/>
    </xf>
    <xf numFmtId="3" fontId="17" fillId="2" borderId="2" xfId="1" applyNumberFormat="1" applyFont="1" applyFill="1" applyBorder="1" applyAlignment="1">
      <alignment vertical="center"/>
    </xf>
    <xf numFmtId="169" fontId="17" fillId="2" borderId="2" xfId="1" applyNumberFormat="1" applyFont="1" applyFill="1" applyBorder="1" applyAlignment="1">
      <alignment vertical="center"/>
    </xf>
    <xf numFmtId="0" fontId="21" fillId="2" borderId="2" xfId="0" applyFont="1" applyFill="1" applyBorder="1" applyAlignment="1">
      <alignment vertical="center" wrapText="1"/>
    </xf>
    <xf numFmtId="3" fontId="21" fillId="2" borderId="2" xfId="0" applyNumberFormat="1" applyFont="1" applyFill="1" applyBorder="1" applyAlignment="1">
      <alignment vertical="center"/>
    </xf>
    <xf numFmtId="0" fontId="20" fillId="0" borderId="2" xfId="0" applyFont="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horizontal="left" vertical="center" wrapText="1"/>
    </xf>
    <xf numFmtId="0" fontId="20" fillId="0" borderId="2" xfId="0" applyFont="1" applyBorder="1" applyAlignment="1">
      <alignment horizontal="center" vertical="center"/>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2" borderId="2" xfId="15" applyFont="1" applyFill="1" applyBorder="1" applyAlignment="1">
      <alignment horizontal="left" vertical="center" wrapText="1"/>
    </xf>
    <xf numFmtId="3" fontId="29"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3" fontId="21" fillId="0" borderId="2" xfId="0" applyNumberFormat="1" applyFont="1" applyBorder="1" applyAlignment="1">
      <alignment horizontal="right" vertical="center" wrapText="1"/>
    </xf>
    <xf numFmtId="0" fontId="29" fillId="0" borderId="0" xfId="0" applyFont="1" applyAlignment="1">
      <alignment horizontal="center" vertical="center" wrapText="1"/>
    </xf>
    <xf numFmtId="3" fontId="20" fillId="0" borderId="2" xfId="1" applyNumberFormat="1" applyFont="1" applyFill="1" applyBorder="1" applyAlignment="1">
      <alignment horizontal="right" vertical="center" wrapText="1"/>
    </xf>
    <xf numFmtId="0" fontId="20" fillId="0" borderId="3" xfId="0" applyFont="1" applyBorder="1" applyAlignment="1">
      <alignment horizontal="left" vertical="center"/>
    </xf>
    <xf numFmtId="0" fontId="7" fillId="2" borderId="2" xfId="41" applyFont="1" applyFill="1" applyBorder="1" applyAlignment="1">
      <alignment horizontal="left" vertical="center" wrapText="1"/>
    </xf>
    <xf numFmtId="0" fontId="7" fillId="2" borderId="2" xfId="34" applyFont="1" applyFill="1" applyBorder="1" applyAlignment="1">
      <alignment horizontal="left" vertical="center" wrapText="1"/>
    </xf>
    <xf numFmtId="0" fontId="7" fillId="3" borderId="2" xfId="15" applyFont="1" applyFill="1" applyBorder="1" applyAlignment="1">
      <alignment horizontal="left" vertical="center" wrapText="1"/>
    </xf>
    <xf numFmtId="3" fontId="21" fillId="0" borderId="2" xfId="0" applyNumberFormat="1" applyFont="1" applyBorder="1" applyAlignment="1">
      <alignment horizontal="right" vertical="center"/>
    </xf>
    <xf numFmtId="0" fontId="7" fillId="0" borderId="0" xfId="0" applyFont="1" applyAlignment="1">
      <alignment horizontal="center" vertical="center" wrapText="1"/>
    </xf>
    <xf numFmtId="0" fontId="7" fillId="3" borderId="2" xfId="38" applyFont="1" applyFill="1" applyBorder="1" applyAlignment="1">
      <alignment horizontal="left" vertical="center" wrapText="1"/>
    </xf>
    <xf numFmtId="3" fontId="21" fillId="0" borderId="2" xfId="0" applyNumberFormat="1" applyFont="1" applyBorder="1" applyAlignment="1">
      <alignment horizontal="left" vertical="center" wrapText="1"/>
    </xf>
    <xf numFmtId="3" fontId="20" fillId="0" borderId="2" xfId="0" applyNumberFormat="1" applyFont="1" applyBorder="1" applyAlignment="1">
      <alignment horizontal="left" vertical="center" wrapText="1"/>
    </xf>
    <xf numFmtId="0" fontId="7" fillId="3" borderId="2" xfId="85" applyFont="1" applyFill="1" applyBorder="1" applyAlignment="1">
      <alignment horizontal="left" vertical="center" wrapText="1"/>
    </xf>
    <xf numFmtId="0" fontId="21" fillId="0" borderId="3" xfId="0" applyFont="1" applyBorder="1" applyAlignment="1">
      <alignment horizontal="left" vertical="center" wrapText="1"/>
    </xf>
    <xf numFmtId="3" fontId="20" fillId="0" borderId="3" xfId="0" applyNumberFormat="1" applyFont="1" applyBorder="1" applyAlignment="1">
      <alignment horizontal="center" vertical="center"/>
    </xf>
    <xf numFmtId="0" fontId="21" fillId="0" borderId="4" xfId="0" applyFont="1" applyBorder="1" applyAlignment="1">
      <alignment horizontal="center" vertical="center" wrapText="1"/>
    </xf>
    <xf numFmtId="0" fontId="7" fillId="3" borderId="2" xfId="87" applyFont="1" applyFill="1" applyBorder="1" applyAlignment="1">
      <alignment horizontal="justify" vertical="center" wrapText="1"/>
    </xf>
    <xf numFmtId="0" fontId="7" fillId="3" borderId="2" xfId="95" applyFont="1" applyFill="1" applyBorder="1" applyAlignment="1">
      <alignment horizontal="justify" vertical="center" wrapText="1"/>
    </xf>
    <xf numFmtId="0" fontId="7" fillId="3" borderId="2" xfId="91" applyFont="1" applyFill="1" applyBorder="1" applyAlignment="1">
      <alignment horizontal="justify" vertical="center" wrapText="1"/>
    </xf>
    <xf numFmtId="0" fontId="7" fillId="2" borderId="2" xfId="91" applyFont="1" applyFill="1" applyBorder="1" applyAlignment="1">
      <alignment horizontal="justify" vertical="center" wrapText="1"/>
    </xf>
    <xf numFmtId="0" fontId="51" fillId="2" borderId="2" xfId="93" applyFont="1" applyFill="1" applyBorder="1" applyAlignment="1">
      <alignment horizontal="justify" vertical="center" wrapText="1"/>
    </xf>
    <xf numFmtId="0" fontId="7" fillId="2" borderId="2" xfId="99" applyFont="1" applyFill="1" applyBorder="1" applyAlignment="1">
      <alignment horizontal="justify" vertical="center" wrapText="1"/>
    </xf>
    <xf numFmtId="0" fontId="7" fillId="2" borderId="2" xfId="97" applyFont="1" applyFill="1" applyBorder="1" applyAlignment="1">
      <alignment horizontal="justify" vertical="center" wrapText="1"/>
    </xf>
    <xf numFmtId="0" fontId="8" fillId="2" borderId="2" xfId="97" applyFont="1" applyFill="1" applyBorder="1" applyAlignment="1">
      <alignment horizontal="justify" vertical="center" wrapText="1"/>
    </xf>
    <xf numFmtId="0" fontId="21" fillId="4" borderId="2" xfId="0" applyFont="1" applyFill="1" applyBorder="1" applyAlignment="1">
      <alignment horizontal="left" vertical="center" wrapText="1"/>
    </xf>
    <xf numFmtId="3" fontId="20" fillId="0" borderId="4" xfId="0" applyNumberFormat="1" applyFont="1" applyBorder="1" applyAlignment="1">
      <alignment vertical="center" wrapText="1"/>
    </xf>
    <xf numFmtId="3" fontId="20" fillId="4" borderId="2" xfId="0" applyNumberFormat="1" applyFont="1" applyFill="1" applyBorder="1" applyAlignment="1">
      <alignment horizontal="center" vertical="center"/>
    </xf>
    <xf numFmtId="3" fontId="21" fillId="4" borderId="2" xfId="0" applyNumberFormat="1" applyFont="1" applyFill="1" applyBorder="1" applyAlignment="1">
      <alignment vertical="center"/>
    </xf>
    <xf numFmtId="0" fontId="5" fillId="3" borderId="2" xfId="91" applyFont="1" applyFill="1" applyBorder="1" applyAlignment="1">
      <alignment horizontal="justify" vertical="center" wrapText="1"/>
    </xf>
    <xf numFmtId="3" fontId="20" fillId="0" borderId="2" xfId="1" applyNumberFormat="1" applyFont="1" applyFill="1" applyBorder="1" applyAlignment="1">
      <alignment vertical="center" wrapText="1"/>
    </xf>
    <xf numFmtId="3" fontId="20" fillId="0" borderId="2" xfId="0" applyNumberFormat="1" applyFont="1" applyBorder="1" applyAlignment="1">
      <alignment horizontal="center" vertical="center"/>
    </xf>
    <xf numFmtId="0" fontId="20" fillId="0" borderId="2" xfId="0" applyFont="1" applyBorder="1" applyAlignment="1">
      <alignment horizontal="left" vertical="center"/>
    </xf>
    <xf numFmtId="0" fontId="21" fillId="4" borderId="2" xfId="0" applyFont="1" applyFill="1" applyBorder="1" applyAlignment="1">
      <alignment horizontal="center" vertical="center" wrapText="1"/>
    </xf>
    <xf numFmtId="0" fontId="5" fillId="5" borderId="2" xfId="91" applyFont="1" applyFill="1" applyBorder="1" applyAlignment="1">
      <alignment horizontal="justify" vertical="center" wrapText="1"/>
    </xf>
    <xf numFmtId="0" fontId="7" fillId="2" borderId="2" xfId="101" applyFont="1" applyFill="1" applyBorder="1" applyAlignment="1">
      <alignment horizontal="justify" vertical="center" wrapText="1"/>
    </xf>
    <xf numFmtId="3" fontId="21" fillId="4" borderId="2" xfId="0" applyNumberFormat="1" applyFont="1" applyFill="1" applyBorder="1" applyAlignment="1">
      <alignment vertical="center" wrapText="1"/>
    </xf>
    <xf numFmtId="0" fontId="5" fillId="4" borderId="2" xfId="41" applyFont="1" applyFill="1" applyBorder="1" applyAlignment="1">
      <alignment horizontal="justify" vertical="center" wrapText="1"/>
    </xf>
    <xf numFmtId="3" fontId="23" fillId="0" borderId="2" xfId="0" applyNumberFormat="1" applyFont="1" applyBorder="1" applyAlignment="1">
      <alignment vertical="center"/>
    </xf>
    <xf numFmtId="3" fontId="21" fillId="4" borderId="2" xfId="1" applyNumberFormat="1" applyFont="1" applyFill="1" applyBorder="1" applyAlignment="1">
      <alignment horizontal="right" vertical="center" wrapText="1"/>
    </xf>
    <xf numFmtId="0" fontId="7" fillId="2" borderId="2" xfId="41" applyFont="1" applyFill="1" applyBorder="1" applyAlignment="1">
      <alignment horizontal="justify" vertical="center"/>
    </xf>
    <xf numFmtId="0" fontId="7" fillId="2" borderId="2" xfId="103" applyFont="1" applyFill="1" applyBorder="1" applyAlignment="1">
      <alignment horizontal="justify" vertical="center" wrapText="1"/>
    </xf>
    <xf numFmtId="0" fontId="7" fillId="2" borderId="2" xfId="67" applyFont="1" applyFill="1" applyBorder="1" applyAlignment="1">
      <alignment horizontal="justify" vertical="center" wrapText="1"/>
    </xf>
    <xf numFmtId="0" fontId="8" fillId="2" borderId="2" xfId="67" applyFont="1" applyFill="1" applyBorder="1" applyAlignment="1">
      <alignment horizontal="justify" vertical="center" wrapText="1"/>
    </xf>
    <xf numFmtId="179" fontId="7" fillId="2" borderId="2" xfId="40" applyNumberFormat="1" applyFont="1" applyFill="1" applyBorder="1" applyAlignment="1">
      <alignment horizontal="left" vertical="center" wrapText="1"/>
    </xf>
    <xf numFmtId="179" fontId="7" fillId="2" borderId="2" xfId="40" applyNumberFormat="1" applyFont="1" applyFill="1" applyBorder="1" applyAlignment="1">
      <alignment horizontal="justify" vertical="center" wrapText="1"/>
    </xf>
    <xf numFmtId="3" fontId="21" fillId="4" borderId="2" xfId="1" applyNumberFormat="1" applyFont="1" applyFill="1" applyBorder="1" applyAlignment="1">
      <alignment vertical="center" wrapText="1"/>
    </xf>
    <xf numFmtId="168" fontId="53" fillId="2" borderId="4" xfId="111" applyNumberFormat="1" applyFont="1" applyFill="1" applyBorder="1" applyAlignment="1">
      <alignment horizontal="center" vertical="center" wrapText="1"/>
    </xf>
    <xf numFmtId="0" fontId="20" fillId="4" borderId="2" xfId="0" applyFont="1" applyFill="1" applyBorder="1" applyAlignment="1">
      <alignment horizontal="left" vertical="center"/>
    </xf>
    <xf numFmtId="0" fontId="7" fillId="2" borderId="2" xfId="41" applyFont="1" applyFill="1" applyBorder="1" applyAlignment="1">
      <alignment horizontal="justify" vertical="center" wrapText="1"/>
    </xf>
    <xf numFmtId="0" fontId="53" fillId="2" borderId="4" xfId="110" applyFont="1" applyFill="1" applyBorder="1" applyAlignment="1">
      <alignment horizontal="center" vertical="center" wrapText="1"/>
    </xf>
    <xf numFmtId="168" fontId="53" fillId="2" borderId="2" xfId="111" applyNumberFormat="1" applyFont="1" applyFill="1" applyBorder="1" applyAlignment="1">
      <alignment horizontal="center" vertical="center" wrapText="1"/>
    </xf>
    <xf numFmtId="0" fontId="53" fillId="2" borderId="2" xfId="110" applyFont="1" applyFill="1" applyBorder="1" applyAlignment="1">
      <alignment horizontal="center" vertical="center" wrapText="1"/>
    </xf>
    <xf numFmtId="168" fontId="53" fillId="2" borderId="5" xfId="111" applyNumberFormat="1" applyFont="1" applyFill="1" applyBorder="1" applyAlignment="1">
      <alignment horizontal="center" vertical="center" wrapText="1"/>
    </xf>
    <xf numFmtId="0" fontId="53" fillId="2" borderId="5" xfId="110" applyFont="1" applyFill="1" applyBorder="1" applyAlignment="1">
      <alignment horizontal="center" vertical="center" wrapText="1"/>
    </xf>
    <xf numFmtId="0" fontId="53" fillId="2" borderId="3" xfId="110" applyFont="1" applyFill="1" applyBorder="1" applyAlignment="1">
      <alignment horizontal="center" vertical="center" wrapText="1"/>
    </xf>
    <xf numFmtId="0" fontId="16" fillId="2" borderId="1" xfId="110" applyFont="1" applyFill="1" applyBorder="1" applyAlignment="1">
      <alignment horizontal="center" vertical="center" wrapText="1"/>
    </xf>
    <xf numFmtId="0" fontId="52" fillId="2" borderId="1" xfId="110" applyFont="1" applyFill="1" applyBorder="1" applyAlignment="1">
      <alignment horizontal="center" vertical="center" wrapText="1"/>
    </xf>
    <xf numFmtId="0" fontId="21" fillId="2" borderId="6" xfId="110" applyFont="1" applyFill="1" applyBorder="1" applyAlignment="1">
      <alignment horizontal="center" vertical="center" wrapText="1"/>
    </xf>
    <xf numFmtId="0" fontId="21" fillId="2" borderId="15" xfId="110" applyFont="1" applyFill="1" applyBorder="1" applyAlignment="1">
      <alignment horizontal="center" vertical="center" wrapText="1"/>
    </xf>
    <xf numFmtId="0" fontId="9" fillId="0" borderId="1" xfId="110" applyFont="1" applyBorder="1" applyAlignment="1">
      <alignment horizontal="center" vertical="center" wrapText="1"/>
    </xf>
    <xf numFmtId="37" fontId="16" fillId="2" borderId="1" xfId="111" applyNumberFormat="1" applyFont="1" applyFill="1" applyBorder="1" applyAlignment="1">
      <alignment horizontal="right" vertical="center" wrapText="1"/>
    </xf>
    <xf numFmtId="37" fontId="53" fillId="2" borderId="3" xfId="111" applyNumberFormat="1" applyFont="1" applyFill="1" applyBorder="1" applyAlignment="1">
      <alignment horizontal="right" vertical="center" wrapText="1"/>
    </xf>
    <xf numFmtId="37" fontId="53" fillId="2" borderId="4" xfId="111" applyNumberFormat="1" applyFont="1" applyFill="1" applyBorder="1" applyAlignment="1">
      <alignment horizontal="right" vertical="center" wrapText="1"/>
    </xf>
    <xf numFmtId="0" fontId="20" fillId="2" borderId="0" xfId="110" applyFont="1" applyFill="1" applyAlignment="1">
      <alignment horizontal="center" vertical="center" wrapText="1"/>
    </xf>
    <xf numFmtId="0" fontId="23" fillId="2" borderId="0" xfId="110" applyFont="1" applyFill="1" applyAlignment="1">
      <alignment horizontal="center" vertical="center" wrapText="1"/>
    </xf>
    <xf numFmtId="0" fontId="23" fillId="2" borderId="0" xfId="110" applyFont="1" applyFill="1" applyBorder="1" applyAlignment="1">
      <alignment horizontal="center" vertical="center" wrapText="1"/>
    </xf>
    <xf numFmtId="0" fontId="53" fillId="2" borderId="0" xfId="110" applyFont="1" applyFill="1" applyAlignment="1">
      <alignment horizontal="center" vertical="center" wrapText="1"/>
    </xf>
    <xf numFmtId="168" fontId="16" fillId="2" borderId="0" xfId="110" applyNumberFormat="1" applyFont="1" applyFill="1" applyAlignment="1">
      <alignment horizontal="center" vertical="center" wrapText="1"/>
    </xf>
    <xf numFmtId="0" fontId="16" fillId="2" borderId="0" xfId="110" applyFont="1" applyFill="1" applyAlignment="1">
      <alignment horizontal="center" vertical="center" wrapText="1"/>
    </xf>
    <xf numFmtId="3" fontId="53" fillId="2" borderId="2" xfId="110" applyNumberFormat="1" applyFont="1" applyFill="1" applyBorder="1" applyAlignment="1">
      <alignment horizontal="center" vertical="center" wrapText="1"/>
    </xf>
    <xf numFmtId="0" fontId="53" fillId="2" borderId="3" xfId="110" applyFont="1" applyFill="1" applyBorder="1" applyAlignment="1">
      <alignment horizontal="left" vertical="center" wrapText="1"/>
    </xf>
    <xf numFmtId="0" fontId="53" fillId="2" borderId="4" xfId="110" applyFont="1" applyFill="1" applyBorder="1" applyAlignment="1">
      <alignment horizontal="left" vertical="center" wrapText="1"/>
    </xf>
    <xf numFmtId="0" fontId="55" fillId="0" borderId="0" xfId="110" applyFont="1" applyAlignment="1">
      <alignment horizontal="center" vertical="center" wrapText="1"/>
    </xf>
    <xf numFmtId="0" fontId="2" fillId="0" borderId="0" xfId="110" applyAlignment="1">
      <alignment horizontal="center" vertical="center" wrapText="1"/>
    </xf>
    <xf numFmtId="168" fontId="54" fillId="0" borderId="0" xfId="110" applyNumberFormat="1" applyFont="1" applyAlignment="1">
      <alignment horizontal="center" vertical="center" wrapText="1"/>
    </xf>
    <xf numFmtId="0" fontId="61" fillId="0" borderId="0" xfId="110" applyFont="1" applyAlignment="1">
      <alignment horizontal="center" vertical="center" wrapText="1"/>
    </xf>
    <xf numFmtId="0" fontId="54" fillId="0" borderId="0" xfId="110" applyFont="1" applyAlignment="1">
      <alignment horizontal="center" vertical="center" wrapText="1"/>
    </xf>
    <xf numFmtId="0" fontId="56" fillId="0" borderId="1" xfId="110" applyFont="1" applyBorder="1" applyAlignment="1">
      <alignment horizontal="center" vertical="center" wrapText="1"/>
    </xf>
    <xf numFmtId="0" fontId="8" fillId="0" borderId="0" xfId="110" applyFont="1" applyAlignment="1">
      <alignment horizontal="center" vertical="center" wrapText="1"/>
    </xf>
    <xf numFmtId="168" fontId="55" fillId="0" borderId="0" xfId="110" applyNumberFormat="1" applyFont="1" applyAlignment="1">
      <alignment horizontal="center" vertical="center" wrapText="1"/>
    </xf>
    <xf numFmtId="37" fontId="9" fillId="0" borderId="1" xfId="114" applyNumberFormat="1" applyFont="1" applyBorder="1" applyAlignment="1">
      <alignment horizontal="right" vertical="center" wrapText="1"/>
    </xf>
    <xf numFmtId="0" fontId="54" fillId="0" borderId="3" xfId="110" applyFont="1" applyBorder="1" applyAlignment="1">
      <alignment horizontal="center" vertical="center" wrapText="1"/>
    </xf>
    <xf numFmtId="0" fontId="54" fillId="0" borderId="3" xfId="110" applyFont="1" applyBorder="1" applyAlignment="1">
      <alignment horizontal="left" vertical="center" wrapText="1"/>
    </xf>
    <xf numFmtId="37" fontId="54" fillId="0" borderId="3" xfId="114" applyNumberFormat="1" applyFont="1" applyBorder="1" applyAlignment="1">
      <alignment horizontal="right" vertical="center" wrapText="1"/>
    </xf>
    <xf numFmtId="0" fontId="54" fillId="0" borderId="4" xfId="110" applyFont="1" applyBorder="1" applyAlignment="1">
      <alignment horizontal="center" vertical="center" wrapText="1"/>
    </xf>
    <xf numFmtId="0" fontId="54" fillId="0" borderId="4" xfId="110" applyFont="1" applyBorder="1" applyAlignment="1">
      <alignment horizontal="left" vertical="center" wrapText="1"/>
    </xf>
    <xf numFmtId="37" fontId="54" fillId="0" borderId="4" xfId="114" applyNumberFormat="1" applyFont="1" applyBorder="1" applyAlignment="1">
      <alignment horizontal="right" vertical="center" wrapText="1"/>
    </xf>
    <xf numFmtId="3" fontId="20"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54" fillId="2" borderId="2" xfId="131" applyFont="1" applyFill="1" applyBorder="1" applyAlignment="1">
      <alignment horizontal="center" vertical="center" wrapText="1"/>
    </xf>
    <xf numFmtId="180" fontId="9" fillId="2" borderId="1" xfId="114" applyNumberFormat="1" applyFont="1" applyFill="1" applyBorder="1" applyAlignment="1">
      <alignment horizontal="center" vertical="center" wrapText="1"/>
    </xf>
    <xf numFmtId="0" fontId="9" fillId="2" borderId="1" xfId="131" applyFont="1" applyFill="1" applyBorder="1" applyAlignment="1">
      <alignment horizontal="center" vertical="center" wrapText="1"/>
    </xf>
    <xf numFmtId="0" fontId="56" fillId="2" borderId="1" xfId="114" applyNumberFormat="1" applyFont="1" applyFill="1" applyBorder="1" applyAlignment="1">
      <alignment horizontal="center" vertical="center" wrapText="1"/>
    </xf>
    <xf numFmtId="3" fontId="9" fillId="2" borderId="1" xfId="131" applyNumberFormat="1" applyFont="1" applyFill="1" applyBorder="1" applyAlignment="1">
      <alignment horizontal="left" vertical="center" wrapText="1"/>
    </xf>
    <xf numFmtId="3" fontId="9" fillId="2" borderId="1" xfId="114" applyNumberFormat="1" applyFont="1" applyFill="1" applyBorder="1" applyAlignment="1">
      <alignment horizontal="right" vertical="center" wrapText="1"/>
    </xf>
    <xf numFmtId="3" fontId="54" fillId="2" borderId="2" xfId="114" applyNumberFormat="1" applyFont="1" applyFill="1" applyBorder="1" applyAlignment="1">
      <alignment horizontal="right" vertical="center" wrapText="1"/>
    </xf>
    <xf numFmtId="0" fontId="54" fillId="2" borderId="3" xfId="131" applyFont="1" applyFill="1" applyBorder="1" applyAlignment="1">
      <alignment horizontal="center" vertical="center" wrapText="1"/>
    </xf>
    <xf numFmtId="3" fontId="54" fillId="2" borderId="3" xfId="114" applyNumberFormat="1" applyFont="1" applyFill="1" applyBorder="1" applyAlignment="1">
      <alignment horizontal="right" vertical="center" wrapText="1"/>
    </xf>
    <xf numFmtId="3" fontId="54" fillId="2" borderId="4" xfId="114" applyNumberFormat="1" applyFont="1" applyFill="1" applyBorder="1" applyAlignment="1">
      <alignment horizontal="right" vertical="center" wrapText="1"/>
    </xf>
    <xf numFmtId="3" fontId="54" fillId="2" borderId="2" xfId="131" applyNumberFormat="1" applyFont="1" applyFill="1" applyBorder="1" applyAlignment="1">
      <alignment horizontal="center" vertical="center" wrapText="1"/>
    </xf>
    <xf numFmtId="3" fontId="54" fillId="2" borderId="4" xfId="131" applyNumberFormat="1" applyFont="1" applyFill="1" applyBorder="1" applyAlignment="1">
      <alignment horizontal="center" vertical="center" wrapText="1"/>
    </xf>
    <xf numFmtId="0" fontId="54" fillId="2" borderId="0" xfId="131" applyFont="1" applyFill="1" applyAlignment="1">
      <alignment horizontal="center" vertical="center" wrapText="1"/>
    </xf>
    <xf numFmtId="180" fontId="7" fillId="2" borderId="0" xfId="114" applyNumberFormat="1" applyFont="1" applyFill="1" applyAlignment="1">
      <alignment horizontal="center" vertical="center" wrapText="1"/>
    </xf>
    <xf numFmtId="168" fontId="7" fillId="2" borderId="0" xfId="114" applyNumberFormat="1" applyFont="1" applyFill="1" applyAlignment="1">
      <alignment horizontal="center" vertical="center" wrapText="1"/>
    </xf>
    <xf numFmtId="0" fontId="7" fillId="2" borderId="0" xfId="131" applyFont="1" applyFill="1" applyAlignment="1">
      <alignment horizontal="center" vertical="center" wrapText="1"/>
    </xf>
    <xf numFmtId="0" fontId="64" fillId="2" borderId="0" xfId="131" applyFont="1" applyFill="1" applyAlignment="1">
      <alignment horizontal="center" vertical="center" wrapText="1"/>
    </xf>
    <xf numFmtId="180" fontId="62" fillId="2" borderId="0" xfId="131" applyNumberFormat="1" applyFont="1" applyFill="1" applyAlignment="1">
      <alignment horizontal="center" vertical="center" wrapText="1"/>
    </xf>
    <xf numFmtId="168" fontId="62" fillId="2" borderId="0" xfId="114" applyNumberFormat="1" applyFont="1" applyFill="1" applyAlignment="1">
      <alignment horizontal="center" vertical="center" wrapText="1"/>
    </xf>
    <xf numFmtId="168" fontId="62" fillId="2" borderId="0" xfId="114" applyNumberFormat="1" applyFont="1" applyFill="1" applyBorder="1" applyAlignment="1">
      <alignment horizontal="center" vertical="center" wrapText="1"/>
    </xf>
    <xf numFmtId="0" fontId="62" fillId="2" borderId="0" xfId="131" applyFont="1" applyFill="1" applyAlignment="1">
      <alignment horizontal="center" vertical="center" wrapText="1"/>
    </xf>
    <xf numFmtId="168" fontId="56" fillId="2" borderId="0" xfId="114" applyNumberFormat="1" applyFont="1" applyFill="1" applyAlignment="1">
      <alignment horizontal="center" vertical="center" wrapText="1"/>
    </xf>
    <xf numFmtId="0" fontId="28" fillId="2" borderId="0" xfId="131" applyFont="1" applyFill="1" applyAlignment="1">
      <alignment horizontal="center" vertical="center" wrapText="1"/>
    </xf>
    <xf numFmtId="0" fontId="63" fillId="2" borderId="0" xfId="131" applyFont="1" applyFill="1" applyAlignment="1">
      <alignment horizontal="center" vertical="center" wrapText="1"/>
    </xf>
    <xf numFmtId="3" fontId="54" fillId="2" borderId="3" xfId="131" applyNumberFormat="1" applyFont="1" applyFill="1" applyBorder="1" applyAlignment="1">
      <alignment horizontal="right" vertical="center" wrapText="1"/>
    </xf>
    <xf numFmtId="3" fontId="54" fillId="2" borderId="2" xfId="131" applyNumberFormat="1" applyFont="1" applyFill="1" applyBorder="1" applyAlignment="1">
      <alignment horizontal="right" vertical="center" wrapText="1"/>
    </xf>
    <xf numFmtId="3" fontId="54" fillId="2" borderId="4" xfId="131" applyNumberFormat="1" applyFont="1" applyFill="1" applyBorder="1" applyAlignment="1">
      <alignment horizontal="right" vertical="center" wrapText="1"/>
    </xf>
    <xf numFmtId="0" fontId="54" fillId="2" borderId="3" xfId="131" applyFont="1" applyFill="1" applyBorder="1" applyAlignment="1">
      <alignment horizontal="left" vertical="center" wrapText="1"/>
    </xf>
    <xf numFmtId="0" fontId="54" fillId="2" borderId="2" xfId="131" applyFont="1" applyFill="1" applyBorder="1" applyAlignment="1">
      <alignment horizontal="left" vertical="center" wrapText="1"/>
    </xf>
    <xf numFmtId="0" fontId="56" fillId="2" borderId="2" xfId="131" applyFont="1" applyFill="1" applyBorder="1" applyAlignment="1">
      <alignment horizontal="left" vertical="center" wrapText="1"/>
    </xf>
    <xf numFmtId="3" fontId="54" fillId="2" borderId="2" xfId="131" applyNumberFormat="1" applyFont="1" applyFill="1" applyBorder="1" applyAlignment="1">
      <alignment horizontal="left" vertical="center" wrapText="1"/>
    </xf>
    <xf numFmtId="3" fontId="56" fillId="2" borderId="2" xfId="131" applyNumberFormat="1" applyFont="1" applyFill="1" applyBorder="1" applyAlignment="1">
      <alignment horizontal="left" vertical="center" wrapText="1"/>
    </xf>
    <xf numFmtId="3" fontId="56" fillId="2" borderId="4" xfId="131" applyNumberFormat="1" applyFont="1" applyFill="1" applyBorder="1" applyAlignment="1">
      <alignment horizontal="left" vertical="center" wrapText="1"/>
    </xf>
    <xf numFmtId="3" fontId="7" fillId="2" borderId="0" xfId="131" applyNumberFormat="1" applyFont="1" applyFill="1" applyAlignment="1">
      <alignment horizontal="center" vertical="center" wrapText="1"/>
    </xf>
    <xf numFmtId="0" fontId="23" fillId="2" borderId="2" xfId="0" applyFont="1" applyFill="1" applyBorder="1" applyAlignment="1">
      <alignment horizontal="center" vertical="center"/>
    </xf>
    <xf numFmtId="0" fontId="8" fillId="2" borderId="2" xfId="41" applyFont="1" applyFill="1" applyBorder="1" applyAlignment="1">
      <alignment horizontal="left" vertical="center" wrapText="1"/>
    </xf>
    <xf numFmtId="3" fontId="23" fillId="2" borderId="2" xfId="0" applyNumberFormat="1" applyFont="1" applyFill="1" applyBorder="1" applyAlignment="1">
      <alignment vertical="center"/>
    </xf>
    <xf numFmtId="0" fontId="8" fillId="3" borderId="2" xfId="38" applyFont="1" applyFill="1" applyBorder="1" applyAlignment="1">
      <alignment horizontal="left" vertical="center" wrapText="1"/>
    </xf>
    <xf numFmtId="0" fontId="20" fillId="2" borderId="2" xfId="0" applyFont="1" applyFill="1" applyBorder="1" applyAlignment="1">
      <alignment horizontal="center" vertical="center"/>
    </xf>
    <xf numFmtId="3" fontId="20" fillId="2" borderId="2" xfId="0" applyNumberFormat="1" applyFont="1" applyFill="1" applyBorder="1" applyAlignment="1">
      <alignment vertical="center"/>
    </xf>
    <xf numFmtId="0" fontId="5" fillId="2" borderId="2" xfId="41" applyFont="1" applyFill="1" applyBorder="1" applyAlignment="1">
      <alignment horizontal="justify" vertical="center" wrapText="1"/>
    </xf>
    <xf numFmtId="3" fontId="18" fillId="0" borderId="0" xfId="0" applyNumberFormat="1" applyFont="1" applyAlignment="1">
      <alignment vertical="center"/>
    </xf>
    <xf numFmtId="0" fontId="23" fillId="2" borderId="2" xfId="0" applyFont="1" applyFill="1" applyBorder="1" applyAlignment="1">
      <alignment vertical="center" wrapText="1"/>
    </xf>
    <xf numFmtId="0" fontId="8" fillId="2" borderId="2" xfId="41" applyFont="1" applyFill="1" applyBorder="1" applyAlignment="1">
      <alignment horizontal="justify" vertical="center" wrapText="1"/>
    </xf>
    <xf numFmtId="0" fontId="8" fillId="3" borderId="2" xfId="87" applyFont="1" applyFill="1" applyBorder="1" applyAlignment="1">
      <alignment horizontal="justify" vertical="center" wrapText="1"/>
    </xf>
    <xf numFmtId="0" fontId="18" fillId="0" borderId="2" xfId="0" applyFont="1" applyBorder="1" applyAlignment="1">
      <alignment vertical="center"/>
    </xf>
    <xf numFmtId="0" fontId="17" fillId="0" borderId="2" xfId="0" applyFont="1" applyBorder="1" applyAlignment="1">
      <alignment vertical="center"/>
    </xf>
    <xf numFmtId="0" fontId="19" fillId="0" borderId="2" xfId="0" applyFont="1" applyBorder="1" applyAlignment="1">
      <alignment vertical="center"/>
    </xf>
    <xf numFmtId="0" fontId="18" fillId="6" borderId="3" xfId="0" applyFont="1" applyFill="1" applyBorder="1" applyAlignment="1">
      <alignment horizontal="center" vertical="center"/>
    </xf>
    <xf numFmtId="0" fontId="18" fillId="6" borderId="3" xfId="0" applyFont="1" applyFill="1" applyBorder="1" applyAlignment="1">
      <alignment vertical="center" wrapText="1"/>
    </xf>
    <xf numFmtId="3" fontId="18" fillId="6" borderId="3" xfId="0" applyNumberFormat="1" applyFont="1" applyFill="1" applyBorder="1" applyAlignment="1">
      <alignment vertical="center"/>
    </xf>
    <xf numFmtId="0" fontId="18" fillId="6" borderId="3" xfId="0" applyFont="1" applyFill="1" applyBorder="1" applyAlignment="1">
      <alignment vertical="center"/>
    </xf>
    <xf numFmtId="0" fontId="18" fillId="6" borderId="2" xfId="0" applyFont="1" applyFill="1" applyBorder="1" applyAlignment="1">
      <alignment horizontal="center" vertical="center"/>
    </xf>
    <xf numFmtId="0" fontId="18" fillId="6" borderId="2" xfId="0" applyFont="1" applyFill="1" applyBorder="1" applyAlignment="1">
      <alignment vertical="center"/>
    </xf>
    <xf numFmtId="3" fontId="18" fillId="6" borderId="2" xfId="1" applyNumberFormat="1" applyFont="1" applyFill="1" applyBorder="1" applyAlignment="1">
      <alignment vertical="center"/>
    </xf>
    <xf numFmtId="169" fontId="18" fillId="6" borderId="2" xfId="1" applyNumberFormat="1" applyFont="1" applyFill="1" applyBorder="1" applyAlignment="1">
      <alignment vertical="center"/>
    </xf>
    <xf numFmtId="0" fontId="21" fillId="6" borderId="2" xfId="0" applyFont="1" applyFill="1" applyBorder="1" applyAlignment="1">
      <alignment horizontal="center" vertical="center"/>
    </xf>
    <xf numFmtId="0" fontId="5" fillId="6" borderId="2" xfId="41" applyFont="1" applyFill="1" applyBorder="1" applyAlignment="1">
      <alignment horizontal="justify" vertical="center" wrapText="1"/>
    </xf>
    <xf numFmtId="3" fontId="21" fillId="6" borderId="2" xfId="0" applyNumberFormat="1" applyFont="1" applyFill="1" applyBorder="1" applyAlignment="1">
      <alignment vertical="center"/>
    </xf>
    <xf numFmtId="0" fontId="8" fillId="2" borderId="2" xfId="91" applyFont="1" applyFill="1" applyBorder="1" applyAlignment="1">
      <alignment horizontal="justify" vertical="center" wrapText="1"/>
    </xf>
    <xf numFmtId="0" fontId="8" fillId="3" borderId="2" xfId="91" applyFont="1" applyFill="1" applyBorder="1" applyAlignment="1">
      <alignment horizontal="justify" vertical="center" wrapText="1"/>
    </xf>
    <xf numFmtId="0" fontId="5" fillId="2" borderId="2" xfId="103" applyFont="1" applyFill="1" applyBorder="1" applyAlignment="1">
      <alignment horizontal="justify" vertical="center" wrapText="1"/>
    </xf>
    <xf numFmtId="3" fontId="17" fillId="0" borderId="0" xfId="0" applyNumberFormat="1" applyFont="1" applyAlignment="1">
      <alignment vertical="center"/>
    </xf>
    <xf numFmtId="3" fontId="9" fillId="0" borderId="1" xfId="114" applyNumberFormat="1" applyFont="1" applyFill="1" applyBorder="1" applyAlignment="1">
      <alignment horizontal="right" vertical="center" wrapText="1"/>
    </xf>
    <xf numFmtId="169" fontId="7" fillId="0" borderId="0" xfId="0" applyNumberFormat="1" applyFont="1" applyAlignment="1">
      <alignment vertical="center"/>
    </xf>
    <xf numFmtId="3" fontId="54" fillId="0" borderId="3" xfId="114" applyNumberFormat="1" applyFont="1" applyFill="1" applyBorder="1" applyAlignment="1">
      <alignment horizontal="right" vertical="center" wrapText="1"/>
    </xf>
    <xf numFmtId="3" fontId="54" fillId="0" borderId="2" xfId="114" applyNumberFormat="1" applyFont="1" applyFill="1" applyBorder="1" applyAlignment="1">
      <alignment horizontal="right" vertical="center" wrapText="1"/>
    </xf>
    <xf numFmtId="3" fontId="54" fillId="0" borderId="4" xfId="114" applyNumberFormat="1" applyFont="1" applyFill="1" applyBorder="1" applyAlignment="1">
      <alignment horizontal="right" vertical="center" wrapText="1"/>
    </xf>
    <xf numFmtId="0" fontId="66" fillId="0" borderId="0" xfId="0" applyFont="1" applyAlignment="1">
      <alignment horizontal="center" vertical="center"/>
    </xf>
    <xf numFmtId="3" fontId="54" fillId="2" borderId="0" xfId="131" applyNumberFormat="1" applyFont="1" applyFill="1" applyAlignment="1">
      <alignment horizontal="center" vertical="center" wrapText="1"/>
    </xf>
    <xf numFmtId="0" fontId="7" fillId="2" borderId="4" xfId="103" applyFont="1" applyFill="1" applyBorder="1" applyAlignment="1">
      <alignment horizontal="justify" vertical="center" wrapText="1"/>
    </xf>
    <xf numFmtId="3" fontId="20" fillId="0" borderId="4" xfId="0" applyNumberFormat="1" applyFont="1" applyBorder="1" applyAlignment="1">
      <alignment horizontal="center" vertical="center" wrapText="1"/>
    </xf>
    <xf numFmtId="0" fontId="5" fillId="0" borderId="1" xfId="0" applyFont="1" applyBorder="1" applyAlignment="1">
      <alignment horizontal="center" vertical="center"/>
    </xf>
    <xf numFmtId="0" fontId="21" fillId="0" borderId="2" xfId="0" applyFont="1" applyFill="1" applyBorder="1" applyAlignment="1">
      <alignment horizontal="center" vertical="center" wrapText="1"/>
    </xf>
    <xf numFmtId="179" fontId="7" fillId="0" borderId="2" xfId="40" applyNumberFormat="1" applyFont="1" applyFill="1" applyBorder="1" applyAlignment="1">
      <alignment horizontal="left" vertical="center" wrapText="1"/>
    </xf>
    <xf numFmtId="3" fontId="20" fillId="0" borderId="2" xfId="0" applyNumberFormat="1" applyFont="1" applyFill="1" applyBorder="1" applyAlignment="1">
      <alignment vertical="center" wrapText="1"/>
    </xf>
    <xf numFmtId="0" fontId="21" fillId="0" borderId="2" xfId="0" applyFont="1" applyFill="1" applyBorder="1" applyAlignment="1">
      <alignment vertical="center" wrapText="1"/>
    </xf>
    <xf numFmtId="0" fontId="20" fillId="0" borderId="2" xfId="0" applyFont="1" applyFill="1" applyBorder="1" applyAlignment="1">
      <alignment horizontal="center" vertical="center" wrapText="1"/>
    </xf>
    <xf numFmtId="0" fontId="7" fillId="0" borderId="2" xfId="41" applyFont="1" applyFill="1" applyBorder="1" applyAlignment="1">
      <alignment horizontal="justify" vertical="center" wrapText="1"/>
    </xf>
    <xf numFmtId="3" fontId="7" fillId="0" borderId="2" xfId="0" applyNumberFormat="1" applyFont="1" applyFill="1" applyBorder="1" applyAlignment="1">
      <alignment vertical="center"/>
    </xf>
    <xf numFmtId="3" fontId="20" fillId="0" borderId="2" xfId="0" applyNumberFormat="1" applyFont="1" applyFill="1" applyBorder="1" applyAlignment="1">
      <alignment horizontal="center" vertical="center" wrapText="1"/>
    </xf>
    <xf numFmtId="0" fontId="65" fillId="2" borderId="0" xfId="131" applyFont="1" applyFill="1" applyAlignment="1">
      <alignment horizontal="left" vertical="center" wrapText="1"/>
    </xf>
    <xf numFmtId="0" fontId="66" fillId="2" borderId="0" xfId="131" applyFont="1" applyFill="1" applyAlignment="1">
      <alignment horizontal="center" vertical="center" wrapText="1"/>
    </xf>
    <xf numFmtId="0" fontId="33" fillId="2" borderId="0" xfId="110" applyFont="1" applyFill="1" applyAlignment="1">
      <alignment horizontal="center" vertical="center" wrapText="1"/>
    </xf>
    <xf numFmtId="0" fontId="5" fillId="0" borderId="0" xfId="110" applyFont="1" applyAlignment="1">
      <alignment horizontal="left" vertical="center" wrapText="1"/>
    </xf>
    <xf numFmtId="0" fontId="66" fillId="0" borderId="0" xfId="110" applyFont="1" applyAlignment="1">
      <alignment horizontal="center" vertical="center" wrapText="1"/>
    </xf>
    <xf numFmtId="0" fontId="21" fillId="2" borderId="0" xfId="110" applyFont="1" applyFill="1" applyAlignment="1">
      <alignment horizontal="left" vertical="center" wrapText="1"/>
    </xf>
    <xf numFmtId="0" fontId="65" fillId="0" borderId="0" xfId="0" applyFont="1" applyAlignment="1">
      <alignment horizontal="left" vertical="center"/>
    </xf>
    <xf numFmtId="0" fontId="68" fillId="0" borderId="0" xfId="0" applyFont="1" applyAlignment="1">
      <alignment horizontal="center" vertical="center"/>
    </xf>
    <xf numFmtId="0" fontId="65" fillId="2" borderId="0" xfId="131" applyFont="1" applyFill="1" applyAlignment="1">
      <alignment horizontal="left" vertical="center" wrapText="1"/>
    </xf>
    <xf numFmtId="180" fontId="9" fillId="2" borderId="10" xfId="114" applyNumberFormat="1" applyFont="1" applyFill="1" applyBorder="1" applyAlignment="1">
      <alignment horizontal="center" vertical="center" wrapText="1"/>
    </xf>
    <xf numFmtId="180" fontId="9" fillId="2" borderId="11" xfId="114" applyNumberFormat="1" applyFont="1" applyFill="1" applyBorder="1" applyAlignment="1">
      <alignment horizontal="center" vertical="center" wrapText="1"/>
    </xf>
    <xf numFmtId="180" fontId="64" fillId="2" borderId="0" xfId="114" applyNumberFormat="1" applyFont="1" applyFill="1" applyBorder="1" applyAlignment="1">
      <alignment horizontal="center" vertical="center" wrapText="1"/>
    </xf>
    <xf numFmtId="180" fontId="9" fillId="2" borderId="6" xfId="114" applyNumberFormat="1" applyFont="1" applyFill="1" applyBorder="1" applyAlignment="1">
      <alignment horizontal="center" vertical="center" wrapText="1"/>
    </xf>
    <xf numFmtId="180" fontId="9" fillId="2" borderId="7" xfId="114" applyNumberFormat="1" applyFont="1" applyFill="1" applyBorder="1" applyAlignment="1">
      <alignment horizontal="center" vertical="center" wrapText="1"/>
    </xf>
    <xf numFmtId="180" fontId="9" fillId="2" borderId="8" xfId="114" applyNumberFormat="1" applyFont="1" applyFill="1" applyBorder="1" applyAlignment="1">
      <alignment horizontal="center" vertical="center" wrapText="1"/>
    </xf>
    <xf numFmtId="0" fontId="68" fillId="2" borderId="0" xfId="131" applyFont="1" applyFill="1" applyAlignment="1">
      <alignment horizontal="center" vertical="center" wrapText="1"/>
    </xf>
    <xf numFmtId="0" fontId="67" fillId="2" borderId="12" xfId="131" applyFont="1" applyFill="1" applyBorder="1" applyAlignment="1">
      <alignment horizontal="center" vertical="center" wrapText="1"/>
    </xf>
    <xf numFmtId="0" fontId="65" fillId="2" borderId="0" xfId="131" applyFont="1" applyFill="1" applyAlignment="1">
      <alignment horizontal="center" vertical="center" wrapText="1"/>
    </xf>
    <xf numFmtId="0" fontId="8" fillId="2" borderId="0" xfId="131" applyFont="1" applyFill="1" applyAlignment="1">
      <alignment horizontal="center" vertical="center" wrapText="1"/>
    </xf>
    <xf numFmtId="0" fontId="9" fillId="0" borderId="1" xfId="0" applyFont="1" applyBorder="1" applyAlignment="1">
      <alignment horizontal="center" vertical="center" wrapText="1"/>
    </xf>
    <xf numFmtId="180" fontId="9" fillId="2" borderId="1" xfId="114" applyNumberFormat="1" applyFont="1" applyFill="1" applyBorder="1" applyAlignment="1">
      <alignment horizontal="center" vertical="center" wrapText="1"/>
    </xf>
    <xf numFmtId="168" fontId="9" fillId="2" borderId="10" xfId="114" applyNumberFormat="1" applyFont="1" applyFill="1" applyBorder="1" applyAlignment="1">
      <alignment horizontal="center" vertical="center" wrapText="1"/>
    </xf>
    <xf numFmtId="168" fontId="9" fillId="2" borderId="11" xfId="114" applyNumberFormat="1" applyFont="1" applyFill="1" applyBorder="1" applyAlignment="1">
      <alignment horizontal="center" vertical="center" wrapText="1"/>
    </xf>
    <xf numFmtId="0" fontId="7" fillId="2" borderId="0" xfId="131" applyFont="1" applyFill="1" applyBorder="1" applyAlignment="1">
      <alignment horizontal="center" vertical="center" wrapText="1"/>
    </xf>
    <xf numFmtId="0" fontId="9" fillId="2" borderId="1" xfId="131" applyFont="1" applyFill="1" applyBorder="1" applyAlignment="1">
      <alignment horizontal="center" vertical="center" wrapText="1"/>
    </xf>
    <xf numFmtId="0" fontId="23" fillId="2" borderId="0" xfId="0" applyFont="1" applyFill="1" applyAlignment="1">
      <alignment horizontal="right" vertical="center"/>
    </xf>
    <xf numFmtId="0" fontId="22" fillId="2" borderId="0" xfId="0" applyFont="1" applyFill="1" applyAlignment="1">
      <alignment horizontal="center" vertical="center" wrapText="1"/>
    </xf>
    <xf numFmtId="0" fontId="24" fillId="2" borderId="0" xfId="0" applyFont="1" applyFill="1" applyAlignment="1">
      <alignment horizontal="center" vertical="center"/>
    </xf>
    <xf numFmtId="0" fontId="19" fillId="2" borderId="12"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65" fillId="0" borderId="0" xfId="0" applyFont="1" applyAlignment="1">
      <alignment horizontal="left" vertical="center"/>
    </xf>
    <xf numFmtId="0" fontId="21" fillId="0" borderId="3" xfId="0" applyFont="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8" fillId="0" borderId="0" xfId="0" applyFont="1" applyAlignment="1">
      <alignment horizontal="right" vertical="center" wrapText="1"/>
    </xf>
    <xf numFmtId="0" fontId="8" fillId="0" borderId="12"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21" fillId="2" borderId="1" xfId="110" applyFont="1" applyFill="1" applyBorder="1" applyAlignment="1">
      <alignment horizontal="center" vertical="center" wrapText="1"/>
    </xf>
    <xf numFmtId="0" fontId="23" fillId="2" borderId="12" xfId="11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1" fillId="2" borderId="0" xfId="110" applyFont="1" applyFill="1" applyAlignment="1">
      <alignment horizontal="left" vertical="center" wrapText="1"/>
    </xf>
    <xf numFmtId="0" fontId="33" fillId="2" borderId="0" xfId="110" applyFont="1" applyFill="1" applyAlignment="1">
      <alignment horizontal="center" vertical="center" wrapText="1"/>
    </xf>
    <xf numFmtId="0" fontId="21" fillId="2" borderId="0" xfId="110" applyFont="1" applyFill="1" applyAlignment="1">
      <alignment horizontal="center" vertical="center" wrapText="1"/>
    </xf>
    <xf numFmtId="0" fontId="23" fillId="2" borderId="0" xfId="110" applyFont="1" applyFill="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1" fillId="2" borderId="6" xfId="110" applyFont="1" applyFill="1" applyBorder="1" applyAlignment="1">
      <alignment horizontal="center" vertical="center" wrapText="1"/>
    </xf>
    <xf numFmtId="0" fontId="21" fillId="2" borderId="7" xfId="110" applyFont="1" applyFill="1" applyBorder="1" applyAlignment="1">
      <alignment horizontal="center" vertical="center" wrapText="1"/>
    </xf>
    <xf numFmtId="0" fontId="65" fillId="0" borderId="0" xfId="110" applyFont="1" applyAlignment="1">
      <alignment horizontal="left" vertical="center" wrapText="1"/>
    </xf>
    <xf numFmtId="0" fontId="8" fillId="0" borderId="0" xfId="110" applyFont="1" applyAlignment="1">
      <alignment horizontal="center" vertical="center" wrapText="1"/>
    </xf>
    <xf numFmtId="0" fontId="8" fillId="0" borderId="12" xfId="110" applyFont="1" applyBorder="1" applyAlignment="1">
      <alignment horizontal="center" vertical="center" wrapText="1"/>
    </xf>
    <xf numFmtId="0" fontId="9" fillId="0" borderId="10" xfId="110" applyFont="1" applyBorder="1" applyAlignment="1">
      <alignment horizontal="center" vertical="center" wrapText="1"/>
    </xf>
    <xf numFmtId="0" fontId="9" fillId="0" borderId="9" xfId="110" applyFont="1" applyBorder="1" applyAlignment="1">
      <alignment horizontal="center" vertical="center" wrapText="1"/>
    </xf>
    <xf numFmtId="0" fontId="9" fillId="0" borderId="11" xfId="110" applyFont="1" applyBorder="1" applyAlignment="1">
      <alignment horizontal="center" vertical="center" wrapText="1"/>
    </xf>
    <xf numFmtId="0" fontId="57" fillId="2" borderId="6" xfId="110" applyFont="1" applyFill="1" applyBorder="1" applyAlignment="1">
      <alignment horizontal="center" vertical="center" wrapText="1"/>
    </xf>
    <xf numFmtId="0" fontId="57" fillId="2" borderId="7" xfId="110" applyFont="1" applyFill="1" applyBorder="1" applyAlignment="1">
      <alignment horizontal="center" vertical="center" wrapText="1"/>
    </xf>
    <xf numFmtId="0" fontId="57" fillId="2" borderId="8" xfId="110" applyFont="1" applyFill="1" applyBorder="1" applyAlignment="1">
      <alignment horizontal="center" vertical="center" wrapText="1"/>
    </xf>
    <xf numFmtId="0" fontId="9" fillId="0" borderId="15" xfId="110" applyFont="1" applyBorder="1" applyAlignment="1">
      <alignment horizontal="center" vertical="center" wrapText="1"/>
    </xf>
    <xf numFmtId="0" fontId="9" fillId="0" borderId="20" xfId="110" applyFont="1" applyBorder="1" applyAlignment="1">
      <alignment horizontal="center" vertical="center" wrapText="1"/>
    </xf>
    <xf numFmtId="0" fontId="9" fillId="0" borderId="16" xfId="110" applyFont="1" applyBorder="1" applyAlignment="1">
      <alignment horizontal="center" vertical="center" wrapText="1"/>
    </xf>
    <xf numFmtId="0" fontId="9" fillId="0" borderId="19" xfId="110" applyFont="1" applyBorder="1" applyAlignment="1">
      <alignment horizontal="center" vertical="center" wrapText="1"/>
    </xf>
    <xf numFmtId="0" fontId="9" fillId="0" borderId="0" xfId="110" applyFont="1" applyBorder="1" applyAlignment="1">
      <alignment horizontal="center" vertical="center" wrapText="1"/>
    </xf>
    <xf numFmtId="0" fontId="9" fillId="0" borderId="18" xfId="110" applyFont="1" applyBorder="1" applyAlignment="1">
      <alignment horizontal="center" vertical="center" wrapText="1"/>
    </xf>
    <xf numFmtId="0" fontId="9" fillId="0" borderId="13" xfId="110" applyFont="1" applyBorder="1" applyAlignment="1">
      <alignment horizontal="center" vertical="center" wrapText="1"/>
    </xf>
    <xf numFmtId="0" fontId="9" fillId="0" borderId="12" xfId="110" applyFont="1" applyBorder="1" applyAlignment="1">
      <alignment horizontal="center" vertical="center" wrapText="1"/>
    </xf>
    <xf numFmtId="0" fontId="9" fillId="0" borderId="14" xfId="110" applyFont="1" applyBorder="1" applyAlignment="1">
      <alignment horizontal="center" vertical="center" wrapText="1"/>
    </xf>
    <xf numFmtId="0" fontId="9" fillId="0" borderId="1" xfId="110" applyFont="1" applyBorder="1" applyAlignment="1">
      <alignment horizontal="center" vertical="center" wrapText="1"/>
    </xf>
    <xf numFmtId="0" fontId="68" fillId="0" borderId="0" xfId="110" applyFont="1" applyAlignment="1">
      <alignment horizontal="center" vertical="center" wrapText="1"/>
    </xf>
    <xf numFmtId="0" fontId="9" fillId="0" borderId="6" xfId="110" applyFont="1" applyBorder="1" applyAlignment="1">
      <alignment horizontal="center" vertical="center" wrapText="1"/>
    </xf>
    <xf numFmtId="0" fontId="9" fillId="0" borderId="7" xfId="110" applyFont="1" applyBorder="1" applyAlignment="1">
      <alignment horizontal="center" vertical="center" wrapText="1"/>
    </xf>
    <xf numFmtId="0" fontId="9" fillId="0" borderId="8" xfId="11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26" fillId="0" borderId="0" xfId="110" applyFont="1" applyAlignment="1">
      <alignment horizontal="center" vertical="center" wrapText="1"/>
    </xf>
  </cellXfs>
  <cellStyles count="132">
    <cellStyle name="Bình thường" xfId="0" builtinId="0"/>
    <cellStyle name="Bình thường 2" xfId="67"/>
    <cellStyle name="Comma [0] 2" xfId="18"/>
    <cellStyle name="Comma [0] 3" xfId="17"/>
    <cellStyle name="Comma 10" xfId="14"/>
    <cellStyle name="Comma 10 10" xfId="112"/>
    <cellStyle name="Comma 11" xfId="88"/>
    <cellStyle name="Comma 12" xfId="2"/>
    <cellStyle name="Comma 12 2" xfId="19"/>
    <cellStyle name="Comma 12 3" xfId="20"/>
    <cellStyle name="Comma 13" xfId="94"/>
    <cellStyle name="Comma 14" xfId="92"/>
    <cellStyle name="Comma 15" xfId="96"/>
    <cellStyle name="Comma 16" xfId="98"/>
    <cellStyle name="Comma 17" xfId="90"/>
    <cellStyle name="Comma 18" xfId="89"/>
    <cellStyle name="Comma 19" xfId="102"/>
    <cellStyle name="Comma 2" xfId="21"/>
    <cellStyle name="Comma 2 2" xfId="10"/>
    <cellStyle name="Comma 2 2 2" xfId="68"/>
    <cellStyle name="Comma 2 3" xfId="113"/>
    <cellStyle name="Comma 2 4" xfId="114"/>
    <cellStyle name="Comma 2 5" xfId="115"/>
    <cellStyle name="Comma 2_bao cao cua UBND tinh quy II - 2011" xfId="116"/>
    <cellStyle name="Comma 20" xfId="105"/>
    <cellStyle name="Comma 21" xfId="108"/>
    <cellStyle name="Comma 22" xfId="107"/>
    <cellStyle name="Comma 23" xfId="111"/>
    <cellStyle name="Comma 3" xfId="16"/>
    <cellStyle name="Comma 4" xfId="80"/>
    <cellStyle name="Comma 5" xfId="83"/>
    <cellStyle name="Comma 5 21 2 3 3" xfId="117"/>
    <cellStyle name="Comma 6" xfId="22"/>
    <cellStyle name="Comma 6 3" xfId="23"/>
    <cellStyle name="Comma 7" xfId="81"/>
    <cellStyle name="Comma 8" xfId="77"/>
    <cellStyle name="Comma 9" xfId="82"/>
    <cellStyle name="Comma0" xfId="24"/>
    <cellStyle name="Currency0" xfId="25"/>
    <cellStyle name="Chuẩn 2" xfId="9"/>
    <cellStyle name="Chuẩn 2 2" xfId="72"/>
    <cellStyle name="Chuẩn 2 3" xfId="75"/>
    <cellStyle name="Chuẩn 4" xfId="74"/>
    <cellStyle name="Date" xfId="26"/>
    <cellStyle name="Dấu phảy [0] 2" xfId="118"/>
    <cellStyle name="Dấu phảy 2" xfId="76"/>
    <cellStyle name="Dấu phảy 4" xfId="27"/>
    <cellStyle name="Dấu phảy 6" xfId="11"/>
    <cellStyle name="Dấu_phảy" xfId="1" builtinId="3"/>
    <cellStyle name="Fixed" xfId="28"/>
    <cellStyle name="Header1" xfId="29"/>
    <cellStyle name="Header2" xfId="30"/>
    <cellStyle name="n" xfId="31"/>
    <cellStyle name="Normal - Style1" xfId="32"/>
    <cellStyle name="Normal 10" xfId="84"/>
    <cellStyle name="Normal 10 2" xfId="119"/>
    <cellStyle name="Normal 11" xfId="64"/>
    <cellStyle name="Normal 12" xfId="86"/>
    <cellStyle name="Normal 12 2" xfId="120"/>
    <cellStyle name="Normal 13" xfId="85"/>
    <cellStyle name="Normal 14" xfId="87"/>
    <cellStyle name="Normal 15" xfId="95"/>
    <cellStyle name="Normal 16" xfId="91"/>
    <cellStyle name="Normal 17" xfId="93"/>
    <cellStyle name="Normal 18" xfId="13"/>
    <cellStyle name="Normal 19" xfId="99"/>
    <cellStyle name="Normal 2" xfId="33"/>
    <cellStyle name="Normal 2 2" xfId="121"/>
    <cellStyle name="Normal 2 2 2" xfId="7"/>
    <cellStyle name="Normal 2 26" xfId="122"/>
    <cellStyle name="Normal 2 3" xfId="3"/>
    <cellStyle name="Normal 2 3 2" xfId="34"/>
    <cellStyle name="Normal 2 4" xfId="123"/>
    <cellStyle name="Normal 2 5" xfId="124"/>
    <cellStyle name="Normal 2 5 2" xfId="35"/>
    <cellStyle name="Normal 2 5 2 2" xfId="69"/>
    <cellStyle name="Normal 2 6" xfId="125"/>
    <cellStyle name="Normal 2 9" xfId="79"/>
    <cellStyle name="Normal 2 9 2" xfId="110"/>
    <cellStyle name="Normal 2_160507 Bieu mau NSDP ND sua ND73" xfId="126"/>
    <cellStyle name="Normal 20" xfId="97"/>
    <cellStyle name="Normal 21" xfId="6"/>
    <cellStyle name="Normal 22" xfId="100"/>
    <cellStyle name="Normal 23" xfId="101"/>
    <cellStyle name="Normal 24" xfId="106"/>
    <cellStyle name="Normal 25" xfId="103"/>
    <cellStyle name="Normal 26" xfId="104"/>
    <cellStyle name="Normal 27" xfId="131"/>
    <cellStyle name="Normal 3" xfId="36"/>
    <cellStyle name="Normal 3 2" xfId="73"/>
    <cellStyle name="Normal 3 2 2" xfId="127"/>
    <cellStyle name="Normal 36" xfId="128"/>
    <cellStyle name="Normal 4" xfId="8"/>
    <cellStyle name="Normal 4 2" xfId="78"/>
    <cellStyle name="Normal 4 2 2" xfId="109"/>
    <cellStyle name="Normal 4 2 3" xfId="63"/>
    <cellStyle name="Normal 4 3" xfId="37"/>
    <cellStyle name="Normal 5" xfId="4"/>
    <cellStyle name="Normal 5 6" xfId="66"/>
    <cellStyle name="Normal 6" xfId="39"/>
    <cellStyle name="Normal 6 2" xfId="70"/>
    <cellStyle name="Normal 6 2 2" xfId="65"/>
    <cellStyle name="Normal 60" xfId="5"/>
    <cellStyle name="Normal 7" xfId="15"/>
    <cellStyle name="Normal 7 2" xfId="129"/>
    <cellStyle name="Normal 8" xfId="12"/>
    <cellStyle name="Normal 9" xfId="38"/>
    <cellStyle name="Normal_Sheet1 2" xfId="40"/>
    <cellStyle name="Normal_Sheet3" xfId="41"/>
    <cellStyle name="Percent 2" xfId="42"/>
    <cellStyle name="Percent 2 2" xfId="71"/>
    <cellStyle name="Percent 3" xfId="130"/>
    <cellStyle name=" [0.00]_ Att. 1- Cover" xfId="43"/>
    <cellStyle name="_ Att. 1- Cover" xfId="44"/>
    <cellStyle name="?_ Att. 1- Cover" xfId="45"/>
    <cellStyle name="똿뗦먛귟 [0.00]_PRODUCT DETAIL Q1" xfId="46"/>
    <cellStyle name="똿뗦먛귟_PRODUCT DETAIL Q1" xfId="47"/>
    <cellStyle name="믅됞 [0.00]_PRODUCT DETAIL Q1" xfId="48"/>
    <cellStyle name="믅됞_PRODUCT DETAIL Q1" xfId="49"/>
    <cellStyle name="백분율_95" xfId="50"/>
    <cellStyle name="뷭?_BOOKSHIP" xfId="51"/>
    <cellStyle name="콤마 [0]_1202" xfId="52"/>
    <cellStyle name="콤마_1202" xfId="53"/>
    <cellStyle name="통화 [0]_1202" xfId="54"/>
    <cellStyle name="통화_1202" xfId="55"/>
    <cellStyle name="표준_(정보부문)월별인원계획" xfId="56"/>
    <cellStyle name="一般_00Q3902REV.1" xfId="57"/>
    <cellStyle name="千分位[0]_00Q3902REV.1" xfId="58"/>
    <cellStyle name="千分位_00Q3902REV.1" xfId="59"/>
    <cellStyle name="貨幣 [0]_00Q3902REV.1" xfId="60"/>
    <cellStyle name="貨幣[0]_BRE" xfId="61"/>
    <cellStyle name="貨幣_00Q3902REV.1" xfI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9"/>
  <sheetViews>
    <sheetView zoomScale="85" zoomScaleNormal="85" workbookViewId="0">
      <pane xSplit="3" topLeftCell="D1" activePane="topRight" state="frozen"/>
      <selection pane="topRight" activeCell="B23" sqref="B23"/>
    </sheetView>
  </sheetViews>
  <sheetFormatPr defaultColWidth="9" defaultRowHeight="15.75"/>
  <cols>
    <col min="1" max="1" width="5.125" style="165" customWidth="1"/>
    <col min="2" max="2" width="24.375" style="162" customWidth="1"/>
    <col min="3" max="4" width="9.125" style="163" customWidth="1"/>
    <col min="5" max="5" width="8.625" style="163" customWidth="1"/>
    <col min="6" max="6" width="8.625" style="164" customWidth="1"/>
    <col min="7" max="7" width="9.375" style="163" customWidth="1"/>
    <col min="8" max="8" width="8.625" style="163" customWidth="1"/>
    <col min="9" max="9" width="7.875" style="163" customWidth="1"/>
    <col min="10" max="10" width="9.625" style="163" customWidth="1"/>
    <col min="11" max="11" width="9.125" style="163" customWidth="1"/>
    <col min="12" max="13" width="8.625" style="163" customWidth="1"/>
    <col min="14" max="15" width="9.875" style="165" customWidth="1"/>
    <col min="16" max="16" width="10.125" style="165" customWidth="1"/>
    <col min="17" max="18" width="10.5" style="165" customWidth="1"/>
    <col min="19" max="20" width="9.125" style="165" bestFit="1" customWidth="1"/>
    <col min="21" max="21" width="9.375" style="165" bestFit="1" customWidth="1"/>
    <col min="22" max="22" width="9.125" style="165" bestFit="1" customWidth="1"/>
    <col min="23" max="23" width="8.5" style="165" customWidth="1"/>
    <col min="24" max="25" width="9.375" style="165" bestFit="1" customWidth="1"/>
    <col min="26" max="27" width="9.125" style="165" bestFit="1" customWidth="1"/>
    <col min="28" max="29" width="9" style="165"/>
    <col min="30" max="30" width="12.625" style="165" hidden="1" customWidth="1"/>
    <col min="31" max="16384" width="9" style="165"/>
  </cols>
  <sheetData>
    <row r="1" spans="1:30" ht="17.25">
      <c r="A1" s="239" t="s">
        <v>201</v>
      </c>
      <c r="B1" s="239"/>
      <c r="Z1" s="246" t="s">
        <v>39</v>
      </c>
      <c r="AA1" s="246"/>
    </row>
    <row r="2" spans="1:30" ht="16.5">
      <c r="A2" s="231"/>
      <c r="B2" s="231"/>
      <c r="Z2" s="232"/>
      <c r="AA2" s="232"/>
    </row>
    <row r="3" spans="1:30" ht="16.5">
      <c r="A3" s="248" t="s">
        <v>208</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row>
    <row r="4" spans="1:30">
      <c r="A4" s="249" t="s">
        <v>200</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row>
    <row r="5" spans="1:30" s="170" customFormat="1" ht="22.5" customHeight="1">
      <c r="A5" s="166"/>
      <c r="B5" s="167"/>
      <c r="C5" s="168"/>
      <c r="D5" s="168"/>
      <c r="E5" s="168"/>
      <c r="F5" s="169"/>
      <c r="G5" s="168"/>
      <c r="H5" s="168"/>
      <c r="I5" s="168"/>
      <c r="J5" s="168"/>
      <c r="K5" s="168"/>
      <c r="L5" s="242"/>
      <c r="M5" s="242"/>
      <c r="V5" s="247" t="s">
        <v>164</v>
      </c>
      <c r="W5" s="247"/>
    </row>
    <row r="6" spans="1:30" s="162" customFormat="1" ht="29.25" customHeight="1">
      <c r="A6" s="255" t="s">
        <v>0</v>
      </c>
      <c r="B6" s="255" t="s">
        <v>1</v>
      </c>
      <c r="C6" s="251" t="s">
        <v>209</v>
      </c>
      <c r="D6" s="243" t="s">
        <v>2</v>
      </c>
      <c r="E6" s="244"/>
      <c r="F6" s="244"/>
      <c r="G6" s="244"/>
      <c r="H6" s="244"/>
      <c r="I6" s="244"/>
      <c r="J6" s="244"/>
      <c r="K6" s="244"/>
      <c r="L6" s="244"/>
      <c r="M6" s="245"/>
      <c r="N6" s="250" t="s">
        <v>42</v>
      </c>
      <c r="O6" s="250"/>
      <c r="P6" s="250"/>
      <c r="Q6" s="251" t="s">
        <v>6</v>
      </c>
      <c r="R6" s="243" t="s">
        <v>2</v>
      </c>
      <c r="S6" s="244"/>
      <c r="T6" s="244"/>
      <c r="U6" s="244"/>
      <c r="V6" s="244"/>
      <c r="W6" s="244"/>
      <c r="X6" s="244"/>
      <c r="Y6" s="244"/>
      <c r="Z6" s="244"/>
      <c r="AA6" s="245"/>
    </row>
    <row r="7" spans="1:30" s="162" customFormat="1" ht="29.25" customHeight="1">
      <c r="A7" s="255"/>
      <c r="B7" s="255"/>
      <c r="C7" s="251"/>
      <c r="D7" s="240" t="s">
        <v>22</v>
      </c>
      <c r="E7" s="240" t="s">
        <v>167</v>
      </c>
      <c r="F7" s="252" t="s">
        <v>9</v>
      </c>
      <c r="G7" s="240" t="s">
        <v>3</v>
      </c>
      <c r="H7" s="243" t="s">
        <v>24</v>
      </c>
      <c r="I7" s="245"/>
      <c r="J7" s="240" t="s">
        <v>4</v>
      </c>
      <c r="K7" s="240" t="s">
        <v>25</v>
      </c>
      <c r="L7" s="240" t="s">
        <v>5</v>
      </c>
      <c r="M7" s="240" t="s">
        <v>10</v>
      </c>
      <c r="N7" s="250" t="s">
        <v>43</v>
      </c>
      <c r="O7" s="250" t="s">
        <v>24</v>
      </c>
      <c r="P7" s="250"/>
      <c r="Q7" s="251"/>
      <c r="R7" s="240" t="s">
        <v>22</v>
      </c>
      <c r="S7" s="240" t="s">
        <v>167</v>
      </c>
      <c r="T7" s="252" t="s">
        <v>9</v>
      </c>
      <c r="U7" s="240" t="s">
        <v>3</v>
      </c>
      <c r="V7" s="243" t="s">
        <v>24</v>
      </c>
      <c r="W7" s="245"/>
      <c r="X7" s="240" t="s">
        <v>4</v>
      </c>
      <c r="Y7" s="240" t="s">
        <v>25</v>
      </c>
      <c r="Z7" s="240" t="s">
        <v>5</v>
      </c>
      <c r="AA7" s="240" t="s">
        <v>10</v>
      </c>
    </row>
    <row r="8" spans="1:30" s="162" customFormat="1" ht="104.25" customHeight="1">
      <c r="A8" s="255"/>
      <c r="B8" s="255"/>
      <c r="C8" s="251"/>
      <c r="D8" s="241"/>
      <c r="E8" s="241"/>
      <c r="F8" s="253"/>
      <c r="G8" s="241"/>
      <c r="H8" s="151" t="s">
        <v>27</v>
      </c>
      <c r="I8" s="151" t="s">
        <v>38</v>
      </c>
      <c r="J8" s="241"/>
      <c r="K8" s="241"/>
      <c r="L8" s="241"/>
      <c r="M8" s="241"/>
      <c r="N8" s="250"/>
      <c r="O8" s="55" t="s">
        <v>51</v>
      </c>
      <c r="P8" s="55" t="s">
        <v>52</v>
      </c>
      <c r="Q8" s="251"/>
      <c r="R8" s="241"/>
      <c r="S8" s="241"/>
      <c r="T8" s="253"/>
      <c r="U8" s="241"/>
      <c r="V8" s="151" t="s">
        <v>27</v>
      </c>
      <c r="W8" s="151" t="s">
        <v>38</v>
      </c>
      <c r="X8" s="241"/>
      <c r="Y8" s="241"/>
      <c r="Z8" s="241"/>
      <c r="AA8" s="241"/>
    </row>
    <row r="9" spans="1:30" s="171" customFormat="1" ht="15.75" customHeight="1">
      <c r="A9" s="153" t="s">
        <v>7</v>
      </c>
      <c r="B9" s="153" t="s">
        <v>8</v>
      </c>
      <c r="C9" s="153">
        <v>1</v>
      </c>
      <c r="D9" s="153">
        <v>2</v>
      </c>
      <c r="E9" s="153">
        <v>3</v>
      </c>
      <c r="F9" s="153">
        <v>4</v>
      </c>
      <c r="G9" s="153">
        <v>5</v>
      </c>
      <c r="H9" s="153">
        <v>6</v>
      </c>
      <c r="I9" s="153">
        <v>7</v>
      </c>
      <c r="J9" s="153">
        <v>8</v>
      </c>
      <c r="K9" s="153">
        <v>9</v>
      </c>
      <c r="L9" s="153">
        <v>10</v>
      </c>
      <c r="M9" s="153">
        <v>11</v>
      </c>
      <c r="N9" s="153">
        <v>12</v>
      </c>
      <c r="O9" s="153">
        <v>13</v>
      </c>
      <c r="P9" s="153">
        <v>14</v>
      </c>
      <c r="Q9" s="153">
        <v>15</v>
      </c>
      <c r="R9" s="153">
        <v>16</v>
      </c>
      <c r="S9" s="153">
        <v>17</v>
      </c>
      <c r="T9" s="153">
        <v>18</v>
      </c>
      <c r="U9" s="153">
        <v>19</v>
      </c>
      <c r="V9" s="153">
        <v>20</v>
      </c>
      <c r="W9" s="153">
        <v>21</v>
      </c>
      <c r="X9" s="153">
        <v>22</v>
      </c>
      <c r="Y9" s="153">
        <v>23</v>
      </c>
      <c r="Z9" s="153">
        <v>24</v>
      </c>
      <c r="AA9" s="153">
        <v>25</v>
      </c>
    </row>
    <row r="10" spans="1:30" s="172" customFormat="1" ht="27.95" customHeight="1">
      <c r="A10" s="152"/>
      <c r="B10" s="152" t="s">
        <v>149</v>
      </c>
      <c r="C10" s="155">
        <f>C11</f>
        <v>76785235.525439993</v>
      </c>
      <c r="D10" s="155">
        <f>D11</f>
        <v>2500000</v>
      </c>
      <c r="E10" s="155">
        <f t="shared" ref="E10:P10" si="0">E11</f>
        <v>1527000</v>
      </c>
      <c r="F10" s="155">
        <f t="shared" si="0"/>
        <v>3018300</v>
      </c>
      <c r="G10" s="155">
        <f t="shared" si="0"/>
        <v>13477600</v>
      </c>
      <c r="H10" s="155">
        <f t="shared" si="0"/>
        <v>4491600</v>
      </c>
      <c r="I10" s="155">
        <f t="shared" si="0"/>
        <v>0</v>
      </c>
      <c r="J10" s="155">
        <f t="shared" si="0"/>
        <v>22006935.52544</v>
      </c>
      <c r="K10" s="155">
        <f t="shared" si="0"/>
        <v>34255400</v>
      </c>
      <c r="L10" s="155">
        <f t="shared" si="0"/>
        <v>164300</v>
      </c>
      <c r="M10" s="155">
        <f t="shared" si="0"/>
        <v>481500</v>
      </c>
      <c r="N10" s="155">
        <f t="shared" si="0"/>
        <v>0.20000000298023224</v>
      </c>
      <c r="O10" s="155">
        <f t="shared" si="0"/>
        <v>66794962.216639996</v>
      </c>
      <c r="P10" s="155">
        <f t="shared" si="0"/>
        <v>-66794962.016639993</v>
      </c>
      <c r="Q10" s="155">
        <f>Q11</f>
        <v>76785235.725439996</v>
      </c>
      <c r="R10" s="155">
        <f>R11</f>
        <v>2500000</v>
      </c>
      <c r="S10" s="155">
        <f t="shared" ref="S10:Z10" si="1">S11</f>
        <v>1527000</v>
      </c>
      <c r="T10" s="155">
        <f t="shared" si="1"/>
        <v>3018300</v>
      </c>
      <c r="U10" s="155">
        <f t="shared" si="1"/>
        <v>13477600</v>
      </c>
      <c r="V10" s="155">
        <f t="shared" si="1"/>
        <v>4491600</v>
      </c>
      <c r="W10" s="155">
        <f t="shared" si="1"/>
        <v>0</v>
      </c>
      <c r="X10" s="155">
        <f t="shared" si="1"/>
        <v>22006935.725439999</v>
      </c>
      <c r="Y10" s="155">
        <f t="shared" si="1"/>
        <v>34255400</v>
      </c>
      <c r="Z10" s="155">
        <f t="shared" si="1"/>
        <v>164300</v>
      </c>
      <c r="AA10" s="155">
        <f>AA11</f>
        <v>481500</v>
      </c>
    </row>
    <row r="11" spans="1:30" s="173" customFormat="1" ht="27.95" customHeight="1">
      <c r="A11" s="152" t="s">
        <v>45</v>
      </c>
      <c r="B11" s="154" t="s">
        <v>166</v>
      </c>
      <c r="C11" s="155">
        <f>SUM(C12:C23)</f>
        <v>76785235.525439993</v>
      </c>
      <c r="D11" s="155">
        <f>SUM(D12:D23)</f>
        <v>2500000</v>
      </c>
      <c r="E11" s="155">
        <f t="shared" ref="E11:M11" si="2">SUM(E12:E23)</f>
        <v>1527000</v>
      </c>
      <c r="F11" s="155">
        <f t="shared" si="2"/>
        <v>3018300</v>
      </c>
      <c r="G11" s="155">
        <f t="shared" si="2"/>
        <v>13477600</v>
      </c>
      <c r="H11" s="155">
        <f t="shared" si="2"/>
        <v>4491600</v>
      </c>
      <c r="I11" s="155">
        <f t="shared" si="2"/>
        <v>0</v>
      </c>
      <c r="J11" s="155">
        <f t="shared" si="2"/>
        <v>22006935.52544</v>
      </c>
      <c r="K11" s="155">
        <f t="shared" si="2"/>
        <v>34255400</v>
      </c>
      <c r="L11" s="155">
        <f t="shared" si="2"/>
        <v>164300</v>
      </c>
      <c r="M11" s="155">
        <f t="shared" si="2"/>
        <v>481500</v>
      </c>
      <c r="N11" s="155">
        <f>SUM(N12:N23)</f>
        <v>0.20000000298023224</v>
      </c>
      <c r="O11" s="155">
        <f>SUM(O12:O23)</f>
        <v>66794962.216639996</v>
      </c>
      <c r="P11" s="155">
        <f>SUM(P12:P23)</f>
        <v>-66794962.016639993</v>
      </c>
      <c r="Q11" s="155">
        <f>SUM(Q12:Q23)</f>
        <v>76785235.725439996</v>
      </c>
      <c r="R11" s="155">
        <f>SUM(R12:R23)</f>
        <v>2500000</v>
      </c>
      <c r="S11" s="213">
        <f t="shared" ref="S11:Y11" si="3">SUM(S12:S23)</f>
        <v>1527000</v>
      </c>
      <c r="T11" s="213">
        <f t="shared" si="3"/>
        <v>3018300</v>
      </c>
      <c r="U11" s="213">
        <f t="shared" si="3"/>
        <v>13477600</v>
      </c>
      <c r="V11" s="213">
        <f t="shared" si="3"/>
        <v>4491600</v>
      </c>
      <c r="W11" s="213">
        <f t="shared" si="3"/>
        <v>0</v>
      </c>
      <c r="X11" s="213">
        <f t="shared" si="3"/>
        <v>22006935.725439999</v>
      </c>
      <c r="Y11" s="213">
        <f t="shared" si="3"/>
        <v>34255400</v>
      </c>
      <c r="Z11" s="213">
        <f>SUM(Z12:Z23)</f>
        <v>164300</v>
      </c>
      <c r="AA11" s="213">
        <f>SUM(AA12:AA23)</f>
        <v>481500</v>
      </c>
    </row>
    <row r="12" spans="1:30" ht="27.95" customHeight="1">
      <c r="A12" s="157">
        <v>1</v>
      </c>
      <c r="B12" s="177" t="s">
        <v>137</v>
      </c>
      <c r="C12" s="158">
        <f t="shared" ref="C12:C17" si="4">SUM(D12:G12)+SUM(J12:K12)</f>
        <v>10085273.5088</v>
      </c>
      <c r="D12" s="158"/>
      <c r="E12" s="158"/>
      <c r="F12" s="158"/>
      <c r="G12" s="158">
        <v>100000</v>
      </c>
      <c r="H12" s="158"/>
      <c r="I12" s="158"/>
      <c r="J12" s="158">
        <v>9985273.5088</v>
      </c>
      <c r="K12" s="158"/>
      <c r="L12" s="158">
        <v>65700</v>
      </c>
      <c r="M12" s="158">
        <v>33400</v>
      </c>
      <c r="N12" s="174">
        <f>O12+P12</f>
        <v>30110500</v>
      </c>
      <c r="O12" s="174">
        <f>30128000+77500</f>
        <v>30205500</v>
      </c>
      <c r="P12" s="174">
        <v>-95000</v>
      </c>
      <c r="Q12" s="158">
        <f>SUM(R12:U12)+SUM(X12:Y12)</f>
        <v>40195773.5088</v>
      </c>
      <c r="R12" s="158"/>
      <c r="S12" s="215"/>
      <c r="T12" s="215"/>
      <c r="U12" s="215">
        <v>100000</v>
      </c>
      <c r="V12" s="215"/>
      <c r="W12" s="215"/>
      <c r="X12" s="215">
        <f>9985273.5088-95000+77500</f>
        <v>9967773.5088</v>
      </c>
      <c r="Y12" s="215">
        <v>30128000</v>
      </c>
      <c r="Z12" s="215">
        <v>65700</v>
      </c>
      <c r="AA12" s="215">
        <v>33400</v>
      </c>
    </row>
    <row r="13" spans="1:30" ht="27.95" customHeight="1">
      <c r="A13" s="150">
        <v>2</v>
      </c>
      <c r="B13" s="178" t="s">
        <v>65</v>
      </c>
      <c r="C13" s="156">
        <f t="shared" si="4"/>
        <v>1600922.00832</v>
      </c>
      <c r="D13" s="156"/>
      <c r="E13" s="156"/>
      <c r="F13" s="156"/>
      <c r="G13" s="156"/>
      <c r="H13" s="156"/>
      <c r="I13" s="156"/>
      <c r="J13" s="156">
        <v>1600922.00832</v>
      </c>
      <c r="K13" s="156"/>
      <c r="L13" s="156">
        <v>20300</v>
      </c>
      <c r="M13" s="156">
        <v>15100</v>
      </c>
      <c r="N13" s="175">
        <f>O13+P13</f>
        <v>-1600922.00832</v>
      </c>
      <c r="O13" s="175"/>
      <c r="P13" s="175">
        <f>-C13</f>
        <v>-1600922.00832</v>
      </c>
      <c r="Q13" s="156">
        <f>SUM(R13:U13)+SUM(X13:Y13)</f>
        <v>0</v>
      </c>
      <c r="R13" s="156"/>
      <c r="S13" s="216"/>
      <c r="T13" s="216"/>
      <c r="U13" s="216"/>
      <c r="V13" s="216"/>
      <c r="W13" s="216"/>
      <c r="X13" s="216"/>
      <c r="Y13" s="216"/>
      <c r="Z13" s="216"/>
      <c r="AA13" s="216"/>
    </row>
    <row r="14" spans="1:30" ht="27.95" customHeight="1">
      <c r="A14" s="150">
        <v>3</v>
      </c>
      <c r="B14" s="178" t="s">
        <v>168</v>
      </c>
      <c r="C14" s="156">
        <f t="shared" si="4"/>
        <v>5244429.2083200002</v>
      </c>
      <c r="D14" s="156"/>
      <c r="E14" s="156"/>
      <c r="F14" s="156">
        <v>3018300</v>
      </c>
      <c r="G14" s="156">
        <v>1047000</v>
      </c>
      <c r="H14" s="156"/>
      <c r="I14" s="156"/>
      <c r="J14" s="156">
        <v>1179129.20832</v>
      </c>
      <c r="K14" s="156"/>
      <c r="L14" s="156">
        <v>17400</v>
      </c>
      <c r="M14" s="156"/>
      <c r="N14" s="175">
        <f t="shared" ref="N14:N23" si="5">O14+P14</f>
        <v>-5244429.2083200002</v>
      </c>
      <c r="O14" s="175"/>
      <c r="P14" s="175">
        <f>-C14</f>
        <v>-5244429.2083200002</v>
      </c>
      <c r="Q14" s="156">
        <f>SUM(R14:U14)+SUM(X14:Y14)</f>
        <v>0</v>
      </c>
      <c r="R14" s="156"/>
      <c r="S14" s="216"/>
      <c r="T14" s="216"/>
      <c r="U14" s="216"/>
      <c r="V14" s="216"/>
      <c r="W14" s="216"/>
      <c r="X14" s="216"/>
      <c r="Y14" s="216"/>
      <c r="Z14" s="216"/>
      <c r="AA14" s="216"/>
      <c r="AD14" s="183">
        <f>Q11-'Biểu 02 CHI TIẾT NHIỆM VỤ'!D8</f>
        <v>-0.27456000447273254</v>
      </c>
    </row>
    <row r="15" spans="1:30" ht="27.95" customHeight="1">
      <c r="A15" s="150">
        <v>4</v>
      </c>
      <c r="B15" s="179" t="s">
        <v>66</v>
      </c>
      <c r="C15" s="156">
        <f t="shared" si="4"/>
        <v>0</v>
      </c>
      <c r="D15" s="156"/>
      <c r="E15" s="156"/>
      <c r="F15" s="156"/>
      <c r="G15" s="156"/>
      <c r="H15" s="156"/>
      <c r="I15" s="156"/>
      <c r="J15" s="156"/>
      <c r="K15" s="156"/>
      <c r="L15" s="156"/>
      <c r="M15" s="156"/>
      <c r="N15" s="175">
        <f t="shared" si="5"/>
        <v>9092351.2166399993</v>
      </c>
      <c r="O15" s="175">
        <f>Q15</f>
        <v>9092351.2166399993</v>
      </c>
      <c r="P15" s="175"/>
      <c r="Q15" s="156">
        <f>SUM(R15:U15)+SUM(X15:Y15)</f>
        <v>9092351.2166399993</v>
      </c>
      <c r="R15" s="156"/>
      <c r="S15" s="216"/>
      <c r="T15" s="216">
        <v>3018300</v>
      </c>
      <c r="U15" s="216">
        <v>1047000</v>
      </c>
      <c r="V15" s="216"/>
      <c r="W15" s="216"/>
      <c r="X15" s="216">
        <f>J14+J13</f>
        <v>2780051.2166400002</v>
      </c>
      <c r="Y15" s="216">
        <v>2247000</v>
      </c>
      <c r="Z15" s="216">
        <f>L14+L13</f>
        <v>37700</v>
      </c>
      <c r="AA15" s="216">
        <f>M13+M14</f>
        <v>15100</v>
      </c>
      <c r="AD15" s="183">
        <f>AA10+Z10</f>
        <v>645800</v>
      </c>
    </row>
    <row r="16" spans="1:30" ht="27.95" customHeight="1">
      <c r="A16" s="150">
        <v>5</v>
      </c>
      <c r="B16" s="178" t="s">
        <v>77</v>
      </c>
      <c r="C16" s="156">
        <f t="shared" si="4"/>
        <v>13735878</v>
      </c>
      <c r="D16" s="156"/>
      <c r="E16" s="156"/>
      <c r="F16" s="156"/>
      <c r="G16" s="156">
        <v>12330600</v>
      </c>
      <c r="H16" s="156">
        <v>4491600</v>
      </c>
      <c r="I16" s="156"/>
      <c r="J16" s="156">
        <v>1405278</v>
      </c>
      <c r="K16" s="156"/>
      <c r="L16" s="156">
        <v>17400</v>
      </c>
      <c r="M16" s="156">
        <v>254900</v>
      </c>
      <c r="N16" s="175">
        <f t="shared" si="5"/>
        <v>-13735878</v>
      </c>
      <c r="O16" s="175"/>
      <c r="P16" s="175">
        <f>-C16</f>
        <v>-13735878</v>
      </c>
      <c r="Q16" s="156">
        <f t="shared" ref="Q16:Q19" si="6">SUM(R16:U16)+SUM(X16:Y16)</f>
        <v>0</v>
      </c>
      <c r="R16" s="156"/>
      <c r="S16" s="216"/>
      <c r="T16" s="216"/>
      <c r="U16" s="216"/>
      <c r="V16" s="216"/>
      <c r="W16" s="216"/>
      <c r="X16" s="216"/>
      <c r="Y16" s="216"/>
      <c r="Z16" s="216"/>
      <c r="AA16" s="216"/>
      <c r="AD16" s="183">
        <f>AD15+AD14</f>
        <v>645799.72543999553</v>
      </c>
    </row>
    <row r="17" spans="1:27" ht="27.95" customHeight="1">
      <c r="A17" s="150">
        <v>6</v>
      </c>
      <c r="B17" s="179" t="s">
        <v>75</v>
      </c>
      <c r="C17" s="156">
        <f t="shared" si="4"/>
        <v>0</v>
      </c>
      <c r="D17" s="156"/>
      <c r="E17" s="156"/>
      <c r="F17" s="156"/>
      <c r="G17" s="156"/>
      <c r="H17" s="156"/>
      <c r="I17" s="156"/>
      <c r="J17" s="156"/>
      <c r="K17" s="156"/>
      <c r="L17" s="156"/>
      <c r="M17" s="156"/>
      <c r="N17" s="175">
        <f t="shared" si="5"/>
        <v>13704138</v>
      </c>
      <c r="O17" s="175">
        <f>Q17</f>
        <v>13704138</v>
      </c>
      <c r="P17" s="175"/>
      <c r="Q17" s="156">
        <f>SUM(R17:U17)+SUM(X17:Y17)</f>
        <v>13704138</v>
      </c>
      <c r="R17" s="156"/>
      <c r="S17" s="216"/>
      <c r="T17" s="216"/>
      <c r="U17" s="216">
        <v>12330600</v>
      </c>
      <c r="V17" s="216">
        <v>4491600</v>
      </c>
      <c r="W17" s="216"/>
      <c r="X17" s="216">
        <f>1405278-31740</f>
        <v>1373538</v>
      </c>
      <c r="Y17" s="216"/>
      <c r="Z17" s="216">
        <f>L16</f>
        <v>17400</v>
      </c>
      <c r="AA17" s="216">
        <f>M16</f>
        <v>254900</v>
      </c>
    </row>
    <row r="18" spans="1:27" ht="27.95" customHeight="1">
      <c r="A18" s="150">
        <v>7</v>
      </c>
      <c r="B18" s="178" t="s">
        <v>79</v>
      </c>
      <c r="C18" s="156">
        <f>SUM(D18:G18)+SUM(J18:K18)</f>
        <v>5365872</v>
      </c>
      <c r="D18" s="156"/>
      <c r="E18" s="156"/>
      <c r="F18" s="156"/>
      <c r="G18" s="156"/>
      <c r="H18" s="156"/>
      <c r="I18" s="156"/>
      <c r="J18" s="156">
        <v>5365872</v>
      </c>
      <c r="K18" s="156"/>
      <c r="L18" s="156">
        <v>17400</v>
      </c>
      <c r="M18" s="156">
        <v>168900</v>
      </c>
      <c r="N18" s="175">
        <f t="shared" si="5"/>
        <v>-5365872</v>
      </c>
      <c r="O18" s="175"/>
      <c r="P18" s="175">
        <f>-C18</f>
        <v>-5365872</v>
      </c>
      <c r="Q18" s="156">
        <f t="shared" si="6"/>
        <v>0</v>
      </c>
      <c r="R18" s="156"/>
      <c r="S18" s="216"/>
      <c r="T18" s="216"/>
      <c r="U18" s="216"/>
      <c r="V18" s="216"/>
      <c r="W18" s="216"/>
      <c r="X18" s="216"/>
      <c r="Y18" s="216"/>
      <c r="Z18" s="216"/>
      <c r="AA18" s="216"/>
    </row>
    <row r="19" spans="1:27" ht="27.95" customHeight="1">
      <c r="A19" s="150">
        <v>8</v>
      </c>
      <c r="B19" s="178" t="s">
        <v>147</v>
      </c>
      <c r="C19" s="156">
        <f t="shared" ref="C19:C23" si="7">SUM(D19:G19)+SUM(J19:K19)</f>
        <v>39673304.799999997</v>
      </c>
      <c r="D19" s="156">
        <v>2500000</v>
      </c>
      <c r="E19" s="156">
        <v>1527000</v>
      </c>
      <c r="F19" s="156"/>
      <c r="G19" s="156"/>
      <c r="H19" s="156"/>
      <c r="I19" s="156"/>
      <c r="J19" s="156">
        <v>1390904.8</v>
      </c>
      <c r="K19" s="156">
        <v>34255400</v>
      </c>
      <c r="L19" s="156">
        <v>17400</v>
      </c>
      <c r="M19" s="156"/>
      <c r="N19" s="175">
        <f t="shared" si="5"/>
        <v>-39673304.799999997</v>
      </c>
      <c r="O19" s="175"/>
      <c r="P19" s="175">
        <f>-C19</f>
        <v>-39673304.799999997</v>
      </c>
      <c r="Q19" s="156">
        <f t="shared" si="6"/>
        <v>0</v>
      </c>
      <c r="R19" s="156"/>
      <c r="S19" s="216"/>
      <c r="T19" s="216"/>
      <c r="U19" s="216"/>
      <c r="V19" s="216"/>
      <c r="W19" s="216"/>
      <c r="X19" s="216"/>
      <c r="Y19" s="216"/>
      <c r="Z19" s="216"/>
      <c r="AA19" s="216"/>
    </row>
    <row r="20" spans="1:27" ht="27.95" customHeight="1">
      <c r="A20" s="150">
        <v>9</v>
      </c>
      <c r="B20" s="179" t="s">
        <v>79</v>
      </c>
      <c r="C20" s="156">
        <f t="shared" si="7"/>
        <v>0</v>
      </c>
      <c r="D20" s="156"/>
      <c r="E20" s="156"/>
      <c r="F20" s="156"/>
      <c r="G20" s="156"/>
      <c r="H20" s="156"/>
      <c r="I20" s="156"/>
      <c r="J20" s="156"/>
      <c r="K20" s="156"/>
      <c r="L20" s="156"/>
      <c r="M20" s="156"/>
      <c r="N20" s="175">
        <f t="shared" si="5"/>
        <v>12547277</v>
      </c>
      <c r="O20" s="175">
        <f>Q20</f>
        <v>12547277</v>
      </c>
      <c r="P20" s="175"/>
      <c r="Q20" s="156">
        <f>SUM(R20:U20)+SUM(X20:Y20)</f>
        <v>12547277</v>
      </c>
      <c r="R20" s="156">
        <v>2500000</v>
      </c>
      <c r="S20" s="216">
        <v>1527000</v>
      </c>
      <c r="T20" s="216"/>
      <c r="U20" s="216"/>
      <c r="V20" s="216"/>
      <c r="W20" s="216"/>
      <c r="X20" s="216">
        <f>5365872+1390905-39400-77500</f>
        <v>6639877</v>
      </c>
      <c r="Y20" s="216">
        <f>K19-30128000-2247000</f>
        <v>1880400</v>
      </c>
      <c r="Z20" s="216">
        <f>L19+L18</f>
        <v>34800</v>
      </c>
      <c r="AA20" s="216">
        <f>M18+M19</f>
        <v>168900</v>
      </c>
    </row>
    <row r="21" spans="1:27" ht="27.95" customHeight="1">
      <c r="A21" s="160">
        <v>10</v>
      </c>
      <c r="B21" s="180" t="s">
        <v>165</v>
      </c>
      <c r="C21" s="156">
        <f t="shared" si="7"/>
        <v>1079556</v>
      </c>
      <c r="D21" s="156"/>
      <c r="E21" s="156"/>
      <c r="F21" s="156"/>
      <c r="G21" s="156"/>
      <c r="H21" s="156"/>
      <c r="I21" s="156"/>
      <c r="J21" s="156">
        <v>1079556</v>
      </c>
      <c r="K21" s="156"/>
      <c r="L21" s="156">
        <v>8700</v>
      </c>
      <c r="M21" s="156">
        <v>9200</v>
      </c>
      <c r="N21" s="175">
        <f t="shared" si="5"/>
        <v>-1079556</v>
      </c>
      <c r="O21" s="175"/>
      <c r="P21" s="175">
        <f>-C21</f>
        <v>-1079556</v>
      </c>
      <c r="Q21" s="156">
        <f>SUM(R21:U21)+SUM(X21:Y21)</f>
        <v>0</v>
      </c>
      <c r="R21" s="156"/>
      <c r="S21" s="216"/>
      <c r="T21" s="216"/>
      <c r="U21" s="216"/>
      <c r="V21" s="216"/>
      <c r="W21" s="216"/>
      <c r="X21" s="216"/>
      <c r="Y21" s="216"/>
      <c r="Z21" s="216"/>
      <c r="AA21" s="216"/>
    </row>
    <row r="22" spans="1:27" ht="27.95" customHeight="1">
      <c r="A22" s="160">
        <v>11</v>
      </c>
      <c r="B22" s="181" t="s">
        <v>211</v>
      </c>
      <c r="C22" s="156">
        <f t="shared" si="7"/>
        <v>0</v>
      </c>
      <c r="D22" s="156"/>
      <c r="E22" s="156"/>
      <c r="F22" s="156"/>
      <c r="G22" s="156"/>
      <c r="H22" s="156"/>
      <c r="I22" s="156"/>
      <c r="J22" s="156"/>
      <c r="K22" s="156"/>
      <c r="L22" s="156"/>
      <c r="M22" s="156"/>
      <c r="N22" s="175">
        <f t="shared" si="5"/>
        <v>1111296</v>
      </c>
      <c r="O22" s="175">
        <f>Q22</f>
        <v>1111296</v>
      </c>
      <c r="P22" s="175"/>
      <c r="Q22" s="156">
        <f>SUM(R22:U22)+SUM(X22:Y22)</f>
        <v>1111296</v>
      </c>
      <c r="R22" s="156"/>
      <c r="S22" s="216"/>
      <c r="T22" s="216"/>
      <c r="U22" s="216"/>
      <c r="V22" s="216"/>
      <c r="W22" s="216"/>
      <c r="X22" s="216">
        <f>1079556+31740</f>
        <v>1111296</v>
      </c>
      <c r="Y22" s="216"/>
      <c r="Z22" s="216">
        <v>8700</v>
      </c>
      <c r="AA22" s="216">
        <f>M21</f>
        <v>9200</v>
      </c>
    </row>
    <row r="23" spans="1:27" ht="27.95" customHeight="1">
      <c r="A23" s="161">
        <v>12</v>
      </c>
      <c r="B23" s="182" t="s">
        <v>212</v>
      </c>
      <c r="C23" s="159">
        <f t="shared" si="7"/>
        <v>0</v>
      </c>
      <c r="D23" s="159"/>
      <c r="E23" s="159"/>
      <c r="F23" s="159"/>
      <c r="G23" s="159"/>
      <c r="H23" s="159"/>
      <c r="I23" s="159"/>
      <c r="J23" s="159"/>
      <c r="K23" s="159"/>
      <c r="L23" s="159"/>
      <c r="M23" s="159"/>
      <c r="N23" s="176">
        <f t="shared" si="5"/>
        <v>134400</v>
      </c>
      <c r="O23" s="176">
        <f>Q23</f>
        <v>134400</v>
      </c>
      <c r="P23" s="176"/>
      <c r="Q23" s="159">
        <f>SUM(R23:U23)+SUM(X23:Y23)</f>
        <v>134400</v>
      </c>
      <c r="R23" s="159"/>
      <c r="S23" s="217"/>
      <c r="T23" s="217"/>
      <c r="U23" s="217"/>
      <c r="V23" s="217"/>
      <c r="W23" s="217"/>
      <c r="X23" s="217">
        <f>39400+95000</f>
        <v>134400</v>
      </c>
      <c r="Y23" s="217"/>
      <c r="Z23" s="217"/>
      <c r="AA23" s="217"/>
    </row>
    <row r="24" spans="1:27" ht="45" customHeight="1">
      <c r="A24" s="254"/>
      <c r="B24" s="254"/>
      <c r="C24" s="254"/>
      <c r="D24" s="254"/>
      <c r="E24" s="254"/>
      <c r="F24" s="254"/>
      <c r="G24" s="254"/>
      <c r="H24" s="254"/>
      <c r="I24" s="254"/>
      <c r="J24" s="254"/>
      <c r="K24" s="254"/>
      <c r="L24" s="254"/>
      <c r="M24" s="165"/>
      <c r="O24" s="219"/>
    </row>
    <row r="25" spans="1:27" ht="19.5" customHeight="1">
      <c r="O25" s="219"/>
    </row>
    <row r="26" spans="1:27" ht="19.5" customHeight="1"/>
    <row r="27" spans="1:27" ht="19.5" customHeight="1"/>
    <row r="28" spans="1:27" ht="19.5" customHeight="1"/>
    <row r="29" spans="1:27" ht="19.5" customHeight="1"/>
    <row r="30" spans="1:27" ht="19.5" customHeight="1"/>
    <row r="31" spans="1:27" ht="19.5" customHeight="1"/>
    <row r="32" spans="1:27"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6.5" customHeight="1"/>
    <row r="82" ht="21.75" customHeight="1"/>
    <row r="86" ht="15.75" customHeight="1"/>
    <row r="87" ht="15.75" customHeight="1"/>
    <row r="88" ht="15.75" customHeight="1"/>
    <row r="89" ht="15.75" customHeight="1"/>
  </sheetData>
  <mergeCells count="34">
    <mergeCell ref="A24:L24"/>
    <mergeCell ref="C6:C8"/>
    <mergeCell ref="B6:B8"/>
    <mergeCell ref="L7:L8"/>
    <mergeCell ref="K7:K8"/>
    <mergeCell ref="J7:J8"/>
    <mergeCell ref="G7:G8"/>
    <mergeCell ref="E7:E8"/>
    <mergeCell ref="H7:I7"/>
    <mergeCell ref="F7:F8"/>
    <mergeCell ref="A6:A8"/>
    <mergeCell ref="D6:M6"/>
    <mergeCell ref="O7:P7"/>
    <mergeCell ref="Q6:Q8"/>
    <mergeCell ref="S7:S8"/>
    <mergeCell ref="T7:T8"/>
    <mergeCell ref="D7:D8"/>
    <mergeCell ref="R7:R8"/>
    <mergeCell ref="A1:B1"/>
    <mergeCell ref="Y7:Y8"/>
    <mergeCell ref="Z7:Z8"/>
    <mergeCell ref="L5:M5"/>
    <mergeCell ref="M7:M8"/>
    <mergeCell ref="R6:AA6"/>
    <mergeCell ref="Z1:AA1"/>
    <mergeCell ref="V5:W5"/>
    <mergeCell ref="A3:AA3"/>
    <mergeCell ref="U7:U8"/>
    <mergeCell ref="V7:W7"/>
    <mergeCell ref="X7:X8"/>
    <mergeCell ref="A4:AA4"/>
    <mergeCell ref="AA7:AA8"/>
    <mergeCell ref="N6:P6"/>
    <mergeCell ref="N7:N8"/>
  </mergeCells>
  <pageMargins left="0.27559055118110198" right="0.23622047244094499" top="0.6" bottom="0.2" header="0.43307086614173201" footer="0.196850393700787"/>
  <pageSetup paperSize="8" scale="73" firstPageNumber="10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opLeftCell="A19" workbookViewId="0">
      <selection activeCell="C37" sqref="C37"/>
    </sheetView>
  </sheetViews>
  <sheetFormatPr defaultColWidth="9" defaultRowHeight="15.75"/>
  <cols>
    <col min="1" max="1" width="6.125" style="7" customWidth="1"/>
    <col min="2" max="2" width="50.125" style="8" customWidth="1"/>
    <col min="3" max="3" width="11.125" style="9" customWidth="1"/>
    <col min="4" max="4" width="9.625" style="9" customWidth="1"/>
    <col min="5" max="5" width="8.375" style="9" customWidth="1"/>
    <col min="6" max="6" width="8.75" style="9" customWidth="1"/>
    <col min="7" max="7" width="9.625" style="9" customWidth="1"/>
    <col min="8" max="8" width="7.875" style="9" customWidth="1"/>
    <col min="9" max="9" width="9.625" style="9" customWidth="1"/>
    <col min="10" max="11" width="10.125" style="9" customWidth="1"/>
    <col min="12" max="12" width="10.25" style="9" customWidth="1"/>
    <col min="13" max="13" width="8.5" style="9" customWidth="1"/>
    <col min="14" max="14" width="9" style="9"/>
    <col min="15" max="15" width="18.125" style="9" customWidth="1"/>
    <col min="16" max="16384" width="9" style="9"/>
  </cols>
  <sheetData>
    <row r="1" spans="1:15" ht="21.75" customHeight="1">
      <c r="A1" s="33"/>
      <c r="B1" s="34"/>
      <c r="C1" s="35"/>
      <c r="D1" s="35"/>
      <c r="E1" s="35"/>
      <c r="F1" s="35"/>
      <c r="G1" s="35"/>
      <c r="H1" s="35"/>
      <c r="I1" s="35"/>
      <c r="J1" s="35"/>
      <c r="K1" s="256" t="s">
        <v>16</v>
      </c>
      <c r="L1" s="256"/>
      <c r="M1" s="256"/>
    </row>
    <row r="2" spans="1:15" ht="52.5" customHeight="1">
      <c r="A2" s="257" t="s">
        <v>191</v>
      </c>
      <c r="B2" s="257"/>
      <c r="C2" s="257"/>
      <c r="D2" s="257"/>
      <c r="E2" s="257"/>
      <c r="F2" s="257"/>
      <c r="G2" s="257"/>
      <c r="H2" s="257"/>
      <c r="I2" s="257"/>
      <c r="J2" s="257"/>
      <c r="K2" s="257"/>
      <c r="L2" s="257"/>
      <c r="M2" s="257"/>
    </row>
    <row r="3" spans="1:15" ht="21" customHeight="1">
      <c r="A3" s="258" t="str">
        <f>'Biểu 01'!A4:AA4</f>
        <v>(Kèm theo Nghị quyết số       /NQ-HĐND ngày       /02/2025 của HĐND huyện Na Rì)</v>
      </c>
      <c r="B3" s="258"/>
      <c r="C3" s="258"/>
      <c r="D3" s="258"/>
      <c r="E3" s="258"/>
      <c r="F3" s="258"/>
      <c r="G3" s="258"/>
      <c r="H3" s="258"/>
      <c r="I3" s="258"/>
      <c r="J3" s="258"/>
      <c r="K3" s="258"/>
      <c r="L3" s="258"/>
      <c r="M3" s="258"/>
    </row>
    <row r="4" spans="1:15" ht="26.25" customHeight="1">
      <c r="A4" s="33"/>
      <c r="B4" s="34"/>
      <c r="C4" s="35"/>
      <c r="D4" s="35"/>
      <c r="E4" s="35"/>
      <c r="F4" s="35"/>
      <c r="G4" s="35"/>
      <c r="H4" s="35"/>
      <c r="I4" s="35"/>
      <c r="J4" s="35"/>
      <c r="K4" s="259" t="s">
        <v>164</v>
      </c>
      <c r="L4" s="259"/>
      <c r="M4" s="259"/>
    </row>
    <row r="5" spans="1:15" s="10" customFormat="1" ht="23.25" customHeight="1">
      <c r="A5" s="262" t="s">
        <v>0</v>
      </c>
      <c r="B5" s="263" t="s">
        <v>199</v>
      </c>
      <c r="C5" s="262" t="s">
        <v>15</v>
      </c>
      <c r="D5" s="263" t="s">
        <v>2</v>
      </c>
      <c r="E5" s="263"/>
      <c r="F5" s="263"/>
      <c r="G5" s="263"/>
      <c r="H5" s="263"/>
      <c r="I5" s="263"/>
      <c r="J5" s="263"/>
      <c r="K5" s="263"/>
      <c r="L5" s="263"/>
      <c r="M5" s="263"/>
    </row>
    <row r="6" spans="1:15" s="10" customFormat="1" ht="23.25" customHeight="1">
      <c r="A6" s="262"/>
      <c r="B6" s="263"/>
      <c r="C6" s="262"/>
      <c r="D6" s="264" t="s">
        <v>22</v>
      </c>
      <c r="E6" s="264" t="s">
        <v>11</v>
      </c>
      <c r="F6" s="264" t="s">
        <v>13</v>
      </c>
      <c r="G6" s="265" t="s">
        <v>23</v>
      </c>
      <c r="H6" s="264" t="s">
        <v>12</v>
      </c>
      <c r="I6" s="264" t="s">
        <v>9</v>
      </c>
      <c r="J6" s="264" t="s">
        <v>3</v>
      </c>
      <c r="K6" s="264" t="s">
        <v>4</v>
      </c>
      <c r="L6" s="264" t="s">
        <v>25</v>
      </c>
      <c r="M6" s="264" t="s">
        <v>26</v>
      </c>
    </row>
    <row r="7" spans="1:15" s="10" customFormat="1" ht="84" customHeight="1">
      <c r="A7" s="262"/>
      <c r="B7" s="263"/>
      <c r="C7" s="262"/>
      <c r="D7" s="264"/>
      <c r="E7" s="264"/>
      <c r="F7" s="264"/>
      <c r="G7" s="266"/>
      <c r="H7" s="264"/>
      <c r="I7" s="264"/>
      <c r="J7" s="264"/>
      <c r="K7" s="264"/>
      <c r="L7" s="264"/>
      <c r="M7" s="264"/>
    </row>
    <row r="8" spans="1:15" s="10" customFormat="1" ht="28.5" customHeight="1">
      <c r="A8" s="260" t="s">
        <v>20</v>
      </c>
      <c r="B8" s="261"/>
      <c r="C8" s="36">
        <f t="shared" ref="C8:M8" si="0">C9+C18+C29+C53+C65+C87+C97</f>
        <v>66794962</v>
      </c>
      <c r="D8" s="36">
        <f t="shared" si="0"/>
        <v>2500000</v>
      </c>
      <c r="E8" s="36">
        <f t="shared" si="0"/>
        <v>0</v>
      </c>
      <c r="F8" s="36">
        <f t="shared" si="0"/>
        <v>0</v>
      </c>
      <c r="G8" s="36">
        <f t="shared" si="0"/>
        <v>1527000</v>
      </c>
      <c r="H8" s="36">
        <f t="shared" si="0"/>
        <v>0</v>
      </c>
      <c r="I8" s="36">
        <f t="shared" si="0"/>
        <v>3018300</v>
      </c>
      <c r="J8" s="36">
        <f t="shared" si="0"/>
        <v>13377600</v>
      </c>
      <c r="K8" s="36">
        <f t="shared" si="0"/>
        <v>12116662</v>
      </c>
      <c r="L8" s="36">
        <f t="shared" si="0"/>
        <v>34255400</v>
      </c>
      <c r="M8" s="36">
        <f t="shared" si="0"/>
        <v>0</v>
      </c>
      <c r="O8" s="191">
        <f>C8-'Biểu 02 CHI TIẾT NHIỆM VỤ'!D8</f>
        <v>-9990274</v>
      </c>
    </row>
    <row r="9" spans="1:15" s="10" customFormat="1" ht="24.95" customHeight="1">
      <c r="A9" s="198">
        <v>1</v>
      </c>
      <c r="B9" s="199" t="s">
        <v>65</v>
      </c>
      <c r="C9" s="200">
        <f>C10</f>
        <v>1600922</v>
      </c>
      <c r="D9" s="200"/>
      <c r="E9" s="200"/>
      <c r="F9" s="200"/>
      <c r="G9" s="200"/>
      <c r="H9" s="200"/>
      <c r="I9" s="200"/>
      <c r="J9" s="201"/>
      <c r="K9" s="200">
        <f>K10</f>
        <v>1600922</v>
      </c>
      <c r="L9" s="200"/>
      <c r="M9" s="200"/>
      <c r="O9" s="191">
        <f>K8-'Biểu 02 CHI TIẾT NHIỆM VỤ'!D33</f>
        <v>-9890274</v>
      </c>
    </row>
    <row r="10" spans="1:15" s="10" customFormat="1" ht="31.5">
      <c r="A10" s="37" t="s">
        <v>28</v>
      </c>
      <c r="B10" s="38" t="s">
        <v>170</v>
      </c>
      <c r="C10" s="39">
        <f>SUM(C11:C13)</f>
        <v>1600922</v>
      </c>
      <c r="D10" s="39"/>
      <c r="E10" s="39"/>
      <c r="F10" s="39"/>
      <c r="G10" s="39"/>
      <c r="H10" s="39"/>
      <c r="I10" s="39"/>
      <c r="J10" s="195"/>
      <c r="K10" s="39">
        <f>SUM(K11:K13)</f>
        <v>1600922</v>
      </c>
      <c r="L10" s="39"/>
      <c r="M10" s="39"/>
    </row>
    <row r="11" spans="1:15">
      <c r="A11" s="40" t="s">
        <v>30</v>
      </c>
      <c r="B11" s="41" t="s">
        <v>31</v>
      </c>
      <c r="C11" s="42">
        <f>SUM(D11:M11)</f>
        <v>1285922</v>
      </c>
      <c r="D11" s="42"/>
      <c r="E11" s="42"/>
      <c r="F11" s="42"/>
      <c r="G11" s="42"/>
      <c r="H11" s="42"/>
      <c r="I11" s="42"/>
      <c r="J11" s="196"/>
      <c r="K11" s="42">
        <f>'Biểu 02 CHI TIẾT NHIỆM VỤ'!D49+'Biểu 02 CHI TIẾT NHIỆM VỤ'!D51+'Biểu 02 CHI TIẾT NHIỆM VỤ'!D52+'Biểu 02 CHI TIẾT NHIỆM VỤ'!D50</f>
        <v>1285922</v>
      </c>
      <c r="L11" s="42"/>
      <c r="M11" s="42"/>
    </row>
    <row r="12" spans="1:15">
      <c r="A12" s="40" t="s">
        <v>30</v>
      </c>
      <c r="B12" s="43" t="s">
        <v>32</v>
      </c>
      <c r="C12" s="42">
        <f t="shared" ref="C12" si="1">SUM(D12:M12)</f>
        <v>62800</v>
      </c>
      <c r="D12" s="42"/>
      <c r="E12" s="42"/>
      <c r="F12" s="42"/>
      <c r="G12" s="42"/>
      <c r="H12" s="42"/>
      <c r="I12" s="42"/>
      <c r="J12" s="196"/>
      <c r="K12" s="42">
        <f>'Biểu 02 CHI TIẾT NHIỆM VỤ'!D57</f>
        <v>62800</v>
      </c>
      <c r="L12" s="42"/>
      <c r="M12" s="42"/>
    </row>
    <row r="13" spans="1:15">
      <c r="A13" s="40" t="s">
        <v>30</v>
      </c>
      <c r="B13" s="41" t="s">
        <v>37</v>
      </c>
      <c r="C13" s="42">
        <f>SUM(D13:M13)</f>
        <v>252200</v>
      </c>
      <c r="D13" s="42"/>
      <c r="E13" s="42"/>
      <c r="F13" s="42"/>
      <c r="G13" s="42"/>
      <c r="H13" s="42"/>
      <c r="I13" s="42"/>
      <c r="J13" s="196"/>
      <c r="K13" s="42">
        <f>SUM(K14:K17)</f>
        <v>252200</v>
      </c>
      <c r="L13" s="42"/>
      <c r="M13" s="42"/>
    </row>
    <row r="14" spans="1:15">
      <c r="A14" s="184" t="s">
        <v>33</v>
      </c>
      <c r="B14" s="185" t="s">
        <v>70</v>
      </c>
      <c r="C14" s="186">
        <f t="shared" ref="C14:C17" si="2">SUM(D14:M14)</f>
        <v>103400</v>
      </c>
      <c r="D14" s="186"/>
      <c r="E14" s="186"/>
      <c r="F14" s="186"/>
      <c r="G14" s="186"/>
      <c r="H14" s="186"/>
      <c r="I14" s="186"/>
      <c r="J14" s="196"/>
      <c r="K14" s="186">
        <f>'Biểu 02 CHI TIẾT NHIỆM VỤ'!D53</f>
        <v>103400</v>
      </c>
      <c r="L14" s="186"/>
      <c r="M14" s="186"/>
    </row>
    <row r="15" spans="1:15">
      <c r="A15" s="184" t="s">
        <v>33</v>
      </c>
      <c r="B15" s="185" t="s">
        <v>71</v>
      </c>
      <c r="C15" s="186">
        <f t="shared" si="2"/>
        <v>62800</v>
      </c>
      <c r="D15" s="186"/>
      <c r="E15" s="186"/>
      <c r="F15" s="186"/>
      <c r="G15" s="186"/>
      <c r="H15" s="186"/>
      <c r="I15" s="186"/>
      <c r="J15" s="196"/>
      <c r="K15" s="186">
        <f>'Biểu 02 CHI TIẾT NHIỆM VỤ'!D54</f>
        <v>62800</v>
      </c>
      <c r="L15" s="186"/>
      <c r="M15" s="186"/>
    </row>
    <row r="16" spans="1:15">
      <c r="A16" s="184" t="s">
        <v>33</v>
      </c>
      <c r="B16" s="187" t="s">
        <v>63</v>
      </c>
      <c r="C16" s="186">
        <f t="shared" si="2"/>
        <v>6600</v>
      </c>
      <c r="D16" s="186"/>
      <c r="E16" s="186"/>
      <c r="F16" s="186"/>
      <c r="G16" s="186"/>
      <c r="H16" s="186"/>
      <c r="I16" s="186"/>
      <c r="J16" s="196"/>
      <c r="K16" s="186">
        <f>'Biểu 02 CHI TIẾT NHIỆM VỤ'!D55</f>
        <v>6600</v>
      </c>
      <c r="L16" s="186"/>
      <c r="M16" s="186"/>
    </row>
    <row r="17" spans="1:13" s="11" customFormat="1">
      <c r="A17" s="184" t="s">
        <v>33</v>
      </c>
      <c r="B17" s="185" t="s">
        <v>72</v>
      </c>
      <c r="C17" s="186">
        <f t="shared" si="2"/>
        <v>79400</v>
      </c>
      <c r="D17" s="186"/>
      <c r="E17" s="186"/>
      <c r="F17" s="186"/>
      <c r="G17" s="186"/>
      <c r="H17" s="186"/>
      <c r="I17" s="186"/>
      <c r="J17" s="197"/>
      <c r="K17" s="186">
        <f>'Biểu 02 CHI TIẾT NHIỆM VỤ'!D56</f>
        <v>79400</v>
      </c>
      <c r="L17" s="186"/>
      <c r="M17" s="186"/>
    </row>
    <row r="18" spans="1:13" ht="24.95" customHeight="1">
      <c r="A18" s="202">
        <v>2</v>
      </c>
      <c r="B18" s="203" t="s">
        <v>73</v>
      </c>
      <c r="C18" s="204">
        <f>C19+C23+C26</f>
        <v>5244429</v>
      </c>
      <c r="D18" s="204"/>
      <c r="E18" s="204"/>
      <c r="F18" s="204"/>
      <c r="G18" s="204"/>
      <c r="H18" s="204"/>
      <c r="I18" s="204">
        <f>I19+I23+I26</f>
        <v>3018300</v>
      </c>
      <c r="J18" s="204">
        <f>J19+J23+J26</f>
        <v>1047000</v>
      </c>
      <c r="K18" s="204">
        <f>K19+K23+K26</f>
        <v>1179129</v>
      </c>
      <c r="L18" s="204"/>
      <c r="M18" s="205"/>
    </row>
    <row r="19" spans="1:13" s="15" customFormat="1" ht="31.5">
      <c r="A19" s="44" t="s">
        <v>28</v>
      </c>
      <c r="B19" s="38" t="s">
        <v>170</v>
      </c>
      <c r="C19" s="45">
        <f>SUM(C20:C22)</f>
        <v>1179129</v>
      </c>
      <c r="D19" s="45"/>
      <c r="E19" s="45"/>
      <c r="F19" s="45"/>
      <c r="G19" s="45"/>
      <c r="H19" s="45"/>
      <c r="I19" s="45"/>
      <c r="J19" s="45"/>
      <c r="K19" s="39">
        <f>SUM(K20:K22)</f>
        <v>1179129</v>
      </c>
      <c r="L19" s="45"/>
      <c r="M19" s="46"/>
    </row>
    <row r="20" spans="1:13">
      <c r="A20" s="40" t="s">
        <v>30</v>
      </c>
      <c r="B20" s="41" t="s">
        <v>31</v>
      </c>
      <c r="C20" s="42">
        <f>SUM(D20:M20)</f>
        <v>1179129</v>
      </c>
      <c r="D20" s="47"/>
      <c r="E20" s="47"/>
      <c r="F20" s="47"/>
      <c r="G20" s="47"/>
      <c r="H20" s="47"/>
      <c r="I20" s="47"/>
      <c r="J20" s="47"/>
      <c r="K20" s="47">
        <f>'Biểu 02 CHI TIẾT NHIỆM VỤ'!D59+'Biểu 02 CHI TIẾT NHIỆM VỤ'!D60+'Biểu 02 CHI TIẾT NHIỆM VỤ'!D61</f>
        <v>1179129</v>
      </c>
      <c r="L20" s="47"/>
      <c r="M20" s="48"/>
    </row>
    <row r="21" spans="1:13" hidden="1">
      <c r="A21" s="40" t="s">
        <v>30</v>
      </c>
      <c r="B21" s="43" t="s">
        <v>32</v>
      </c>
      <c r="C21" s="42">
        <f t="shared" ref="C21" si="3">SUM(D21:M21)</f>
        <v>0</v>
      </c>
      <c r="D21" s="42"/>
      <c r="E21" s="42"/>
      <c r="F21" s="42"/>
      <c r="G21" s="42"/>
      <c r="H21" s="42"/>
      <c r="I21" s="42"/>
      <c r="J21" s="42"/>
      <c r="K21" s="42"/>
      <c r="L21" s="42"/>
      <c r="M21" s="42"/>
    </row>
    <row r="22" spans="1:13" hidden="1">
      <c r="A22" s="40" t="s">
        <v>30</v>
      </c>
      <c r="B22" s="41" t="s">
        <v>37</v>
      </c>
      <c r="C22" s="42">
        <f>SUM(D22:M22)</f>
        <v>0</v>
      </c>
      <c r="D22" s="42"/>
      <c r="E22" s="42"/>
      <c r="F22" s="42"/>
      <c r="G22" s="42"/>
      <c r="H22" s="42"/>
      <c r="I22" s="42"/>
      <c r="J22" s="42"/>
      <c r="K22" s="42"/>
      <c r="L22" s="42"/>
      <c r="M22" s="42"/>
    </row>
    <row r="23" spans="1:13" ht="31.5">
      <c r="A23" s="44" t="s">
        <v>29</v>
      </c>
      <c r="B23" s="49" t="s">
        <v>174</v>
      </c>
      <c r="C23" s="50">
        <f>SUM(C24:C25)</f>
        <v>1047000</v>
      </c>
      <c r="D23" s="50"/>
      <c r="E23" s="50"/>
      <c r="F23" s="50"/>
      <c r="G23" s="50"/>
      <c r="H23" s="50"/>
      <c r="I23" s="50"/>
      <c r="J23" s="50">
        <f>SUM(J24:J25)</f>
        <v>1047000</v>
      </c>
      <c r="K23" s="50"/>
      <c r="L23" s="50"/>
      <c r="M23" s="50"/>
    </row>
    <row r="24" spans="1:13">
      <c r="A24" s="40" t="s">
        <v>30</v>
      </c>
      <c r="B24" s="81" t="s">
        <v>107</v>
      </c>
      <c r="C24" s="42">
        <f>SUM(D24:M24)</f>
        <v>831000</v>
      </c>
      <c r="D24" s="42"/>
      <c r="E24" s="42"/>
      <c r="F24" s="42"/>
      <c r="G24" s="42"/>
      <c r="H24" s="42"/>
      <c r="I24" s="42"/>
      <c r="J24" s="42">
        <f>'Biểu 02 CHI TIẾT NHIỆM VỤ'!D25</f>
        <v>831000</v>
      </c>
      <c r="K24" s="42"/>
      <c r="L24" s="42"/>
      <c r="M24" s="42"/>
    </row>
    <row r="25" spans="1:13" ht="31.5">
      <c r="A25" s="40" t="s">
        <v>30</v>
      </c>
      <c r="B25" s="81" t="s">
        <v>175</v>
      </c>
      <c r="C25" s="42">
        <f>SUM(D25:M25)</f>
        <v>216000</v>
      </c>
      <c r="D25" s="42"/>
      <c r="E25" s="42"/>
      <c r="F25" s="42"/>
      <c r="G25" s="42"/>
      <c r="H25" s="42"/>
      <c r="I25" s="42"/>
      <c r="J25" s="42">
        <v>216000</v>
      </c>
      <c r="K25" s="42"/>
      <c r="L25" s="42"/>
      <c r="M25" s="42"/>
    </row>
    <row r="26" spans="1:13" ht="31.5">
      <c r="A26" s="44" t="s">
        <v>34</v>
      </c>
      <c r="B26" s="49" t="s">
        <v>173</v>
      </c>
      <c r="C26" s="50">
        <f>SUM(C27:C28)</f>
        <v>3018300</v>
      </c>
      <c r="D26" s="50"/>
      <c r="E26" s="50"/>
      <c r="F26" s="50"/>
      <c r="G26" s="50"/>
      <c r="H26" s="50"/>
      <c r="I26" s="50">
        <f>SUM(I27:I28)</f>
        <v>3018300</v>
      </c>
      <c r="J26" s="50"/>
      <c r="K26" s="50"/>
      <c r="L26" s="50"/>
      <c r="M26" s="50"/>
    </row>
    <row r="27" spans="1:13" ht="31.5">
      <c r="A27" s="40" t="s">
        <v>30</v>
      </c>
      <c r="B27" s="108" t="s">
        <v>121</v>
      </c>
      <c r="C27" s="42">
        <f>SUM(D27:M27)</f>
        <v>140000</v>
      </c>
      <c r="D27" s="42"/>
      <c r="E27" s="42"/>
      <c r="F27" s="42"/>
      <c r="G27" s="42"/>
      <c r="H27" s="42"/>
      <c r="I27" s="42">
        <f>'Biểu 02 CHI TIẾT NHIỆM VỤ'!D31</f>
        <v>140000</v>
      </c>
      <c r="J27" s="42"/>
      <c r="K27" s="42"/>
      <c r="L27" s="42"/>
      <c r="M27" s="42"/>
    </row>
    <row r="28" spans="1:13" ht="31.5">
      <c r="A28" s="40" t="s">
        <v>30</v>
      </c>
      <c r="B28" s="108" t="s">
        <v>122</v>
      </c>
      <c r="C28" s="42">
        <f>SUM(D28:M28)</f>
        <v>2878300</v>
      </c>
      <c r="D28" s="42"/>
      <c r="E28" s="42"/>
      <c r="F28" s="42"/>
      <c r="G28" s="42"/>
      <c r="H28" s="42"/>
      <c r="I28" s="42">
        <f>'Biểu 02 CHI TIẾT NHIỆM VỤ'!D32</f>
        <v>2878300</v>
      </c>
      <c r="J28" s="42"/>
      <c r="K28" s="42"/>
      <c r="L28" s="42"/>
      <c r="M28" s="42"/>
    </row>
    <row r="29" spans="1:13" ht="24.95" customHeight="1">
      <c r="A29" s="202">
        <v>3</v>
      </c>
      <c r="B29" s="203" t="s">
        <v>77</v>
      </c>
      <c r="C29" s="204">
        <f>C30+C37+C39</f>
        <v>13735878</v>
      </c>
      <c r="D29" s="204"/>
      <c r="E29" s="204"/>
      <c r="F29" s="204"/>
      <c r="G29" s="204"/>
      <c r="H29" s="204"/>
      <c r="I29" s="204"/>
      <c r="J29" s="204">
        <f>J30+J37+J39</f>
        <v>12330600</v>
      </c>
      <c r="K29" s="204">
        <f>K30+K37+K39</f>
        <v>1405278</v>
      </c>
      <c r="L29" s="204"/>
      <c r="M29" s="205"/>
    </row>
    <row r="30" spans="1:13" ht="31.5">
      <c r="A30" s="44" t="s">
        <v>28</v>
      </c>
      <c r="B30" s="38" t="s">
        <v>180</v>
      </c>
      <c r="C30" s="45">
        <f>SUM(C31:C33)</f>
        <v>1373538</v>
      </c>
      <c r="D30" s="45"/>
      <c r="E30" s="45"/>
      <c r="F30" s="45"/>
      <c r="G30" s="45"/>
      <c r="H30" s="45"/>
      <c r="I30" s="45"/>
      <c r="J30" s="45"/>
      <c r="K30" s="39">
        <f>SUM(K31:K33)</f>
        <v>1373538</v>
      </c>
      <c r="L30" s="45"/>
      <c r="M30" s="46"/>
    </row>
    <row r="31" spans="1:13">
      <c r="A31" s="40" t="s">
        <v>30</v>
      </c>
      <c r="B31" s="41" t="s">
        <v>31</v>
      </c>
      <c r="C31" s="42">
        <f>SUM(D31:M31)</f>
        <v>1184328</v>
      </c>
      <c r="D31" s="47"/>
      <c r="E31" s="47"/>
      <c r="F31" s="47"/>
      <c r="G31" s="47"/>
      <c r="H31" s="47"/>
      <c r="I31" s="47"/>
      <c r="J31" s="47"/>
      <c r="K31" s="47">
        <f>'Biểu 02 CHI TIẾT NHIỆM VỤ'!D63+'Biểu 02 CHI TIẾT NHIỆM VỤ'!D64</f>
        <v>1184328</v>
      </c>
      <c r="L31" s="47"/>
      <c r="M31" s="48"/>
    </row>
    <row r="32" spans="1:13">
      <c r="A32" s="40" t="s">
        <v>30</v>
      </c>
      <c r="B32" s="43" t="s">
        <v>32</v>
      </c>
      <c r="C32" s="42">
        <f t="shared" ref="C32" si="4">SUM(D32:M32)</f>
        <v>63500</v>
      </c>
      <c r="D32" s="42"/>
      <c r="E32" s="42"/>
      <c r="F32" s="42"/>
      <c r="G32" s="42"/>
      <c r="H32" s="42"/>
      <c r="I32" s="42"/>
      <c r="J32" s="42"/>
      <c r="K32" s="42">
        <f>'Biểu 02 CHI TIẾT NHIỆM VỤ'!D68</f>
        <v>63500</v>
      </c>
      <c r="L32" s="42"/>
      <c r="M32" s="42"/>
    </row>
    <row r="33" spans="1:13">
      <c r="A33" s="40" t="s">
        <v>30</v>
      </c>
      <c r="B33" s="41" t="s">
        <v>37</v>
      </c>
      <c r="C33" s="42">
        <f>SUM(C34:C36)</f>
        <v>125710</v>
      </c>
      <c r="D33" s="42"/>
      <c r="E33" s="42"/>
      <c r="F33" s="42"/>
      <c r="G33" s="42"/>
      <c r="H33" s="42"/>
      <c r="I33" s="42"/>
      <c r="J33" s="42"/>
      <c r="K33" s="42">
        <f>SUM(K34:K36)</f>
        <v>125710</v>
      </c>
      <c r="L33" s="42"/>
      <c r="M33" s="42"/>
    </row>
    <row r="34" spans="1:13">
      <c r="A34" s="184" t="s">
        <v>33</v>
      </c>
      <c r="B34" s="192" t="s">
        <v>63</v>
      </c>
      <c r="C34" s="186">
        <f t="shared" ref="C34:C36" si="5">SUM(D34:M34)</f>
        <v>5550</v>
      </c>
      <c r="D34" s="186"/>
      <c r="E34" s="186"/>
      <c r="F34" s="186"/>
      <c r="G34" s="186"/>
      <c r="H34" s="186"/>
      <c r="I34" s="186"/>
      <c r="J34" s="186"/>
      <c r="K34" s="186">
        <f>'Biểu 02 CHI TIẾT NHIỆM VỤ'!D67</f>
        <v>5550</v>
      </c>
      <c r="L34" s="186"/>
      <c r="M34" s="186"/>
    </row>
    <row r="35" spans="1:13" ht="31.5">
      <c r="A35" s="184" t="s">
        <v>33</v>
      </c>
      <c r="B35" s="185" t="s">
        <v>78</v>
      </c>
      <c r="C35" s="186">
        <f t="shared" si="5"/>
        <v>64860</v>
      </c>
      <c r="D35" s="186"/>
      <c r="E35" s="186"/>
      <c r="F35" s="186"/>
      <c r="G35" s="186"/>
      <c r="H35" s="186"/>
      <c r="I35" s="186"/>
      <c r="J35" s="186"/>
      <c r="K35" s="186">
        <f>'Biểu 02 CHI TIẾT NHIỆM VỤ'!H65</f>
        <v>64860</v>
      </c>
      <c r="L35" s="186"/>
      <c r="M35" s="186"/>
    </row>
    <row r="36" spans="1:13" ht="31.5">
      <c r="A36" s="184" t="s">
        <v>33</v>
      </c>
      <c r="B36" s="185" t="s">
        <v>60</v>
      </c>
      <c r="C36" s="186">
        <f t="shared" si="5"/>
        <v>55300</v>
      </c>
      <c r="D36" s="186"/>
      <c r="E36" s="186"/>
      <c r="F36" s="186"/>
      <c r="G36" s="186"/>
      <c r="H36" s="186"/>
      <c r="I36" s="186"/>
      <c r="J36" s="186"/>
      <c r="K36" s="186">
        <f>'Biểu 02 CHI TIẾT NHIỆM VỤ'!H66</f>
        <v>55300</v>
      </c>
      <c r="L36" s="186"/>
      <c r="M36" s="186"/>
    </row>
    <row r="37" spans="1:13" ht="31.5">
      <c r="A37" s="44" t="s">
        <v>29</v>
      </c>
      <c r="B37" s="190" t="s">
        <v>176</v>
      </c>
      <c r="C37" s="50">
        <f>C38</f>
        <v>31740</v>
      </c>
      <c r="D37" s="50"/>
      <c r="E37" s="50"/>
      <c r="F37" s="50"/>
      <c r="G37" s="50"/>
      <c r="H37" s="50"/>
      <c r="I37" s="50"/>
      <c r="J37" s="50"/>
      <c r="K37" s="50">
        <f>K38</f>
        <v>31740</v>
      </c>
      <c r="L37" s="50"/>
      <c r="M37" s="50"/>
    </row>
    <row r="38" spans="1:13" ht="31.5">
      <c r="A38" s="40" t="s">
        <v>30</v>
      </c>
      <c r="B38" s="108" t="s">
        <v>177</v>
      </c>
      <c r="C38" s="42">
        <f>SUM(D38:M38)</f>
        <v>31740</v>
      </c>
      <c r="D38" s="42"/>
      <c r="E38" s="42"/>
      <c r="F38" s="42"/>
      <c r="G38" s="42"/>
      <c r="H38" s="42"/>
      <c r="I38" s="42"/>
      <c r="J38" s="42"/>
      <c r="K38" s="42">
        <v>31740</v>
      </c>
      <c r="L38" s="42"/>
      <c r="M38" s="42"/>
    </row>
    <row r="39" spans="1:13" ht="31.5">
      <c r="A39" s="44" t="s">
        <v>34</v>
      </c>
      <c r="B39" s="49" t="s">
        <v>213</v>
      </c>
      <c r="C39" s="50">
        <f>C40+C41+C42+C46+C47</f>
        <v>12330600</v>
      </c>
      <c r="D39" s="50"/>
      <c r="E39" s="50"/>
      <c r="F39" s="50"/>
      <c r="G39" s="50"/>
      <c r="H39" s="50"/>
      <c r="I39" s="50"/>
      <c r="J39" s="50">
        <f>J40+J41+J42+J46+J47</f>
        <v>12330600</v>
      </c>
      <c r="K39" s="50"/>
      <c r="L39" s="50"/>
      <c r="M39" s="50"/>
    </row>
    <row r="40" spans="1:13">
      <c r="A40" s="40" t="s">
        <v>30</v>
      </c>
      <c r="B40" s="108" t="s">
        <v>105</v>
      </c>
      <c r="C40" s="42">
        <f t="shared" ref="C40:C52" si="6">SUM(D40:M40)</f>
        <v>125000</v>
      </c>
      <c r="D40" s="42"/>
      <c r="E40" s="42"/>
      <c r="F40" s="42"/>
      <c r="G40" s="42"/>
      <c r="H40" s="42"/>
      <c r="I40" s="42"/>
      <c r="J40" s="27">
        <v>125000</v>
      </c>
      <c r="K40" s="42"/>
      <c r="L40" s="42"/>
      <c r="M40" s="42"/>
    </row>
    <row r="41" spans="1:13" ht="31.5">
      <c r="A41" s="40" t="s">
        <v>30</v>
      </c>
      <c r="B41" s="80" t="s">
        <v>106</v>
      </c>
      <c r="C41" s="42">
        <f t="shared" si="6"/>
        <v>500000</v>
      </c>
      <c r="D41" s="42"/>
      <c r="E41" s="42"/>
      <c r="F41" s="42"/>
      <c r="G41" s="42"/>
      <c r="H41" s="42"/>
      <c r="I41" s="42"/>
      <c r="J41" s="27">
        <v>500000</v>
      </c>
      <c r="K41" s="42"/>
      <c r="L41" s="42"/>
      <c r="M41" s="42"/>
    </row>
    <row r="42" spans="1:13">
      <c r="A42" s="40" t="s">
        <v>30</v>
      </c>
      <c r="B42" s="82" t="s">
        <v>108</v>
      </c>
      <c r="C42" s="42">
        <f t="shared" si="6"/>
        <v>804000</v>
      </c>
      <c r="D42" s="42"/>
      <c r="E42" s="42"/>
      <c r="F42" s="42"/>
      <c r="G42" s="42"/>
      <c r="H42" s="42"/>
      <c r="I42" s="42"/>
      <c r="J42" s="27">
        <f>SUM(J43:J45)</f>
        <v>804000</v>
      </c>
      <c r="K42" s="42"/>
      <c r="L42" s="42"/>
      <c r="M42" s="42"/>
    </row>
    <row r="43" spans="1:13" ht="31.5" hidden="1">
      <c r="A43" s="40" t="s">
        <v>30</v>
      </c>
      <c r="B43" s="83" t="s">
        <v>109</v>
      </c>
      <c r="C43" s="186">
        <f t="shared" si="6"/>
        <v>192000</v>
      </c>
      <c r="D43" s="186"/>
      <c r="E43" s="186"/>
      <c r="F43" s="186"/>
      <c r="G43" s="186"/>
      <c r="H43" s="186"/>
      <c r="I43" s="186"/>
      <c r="J43" s="97">
        <v>192000</v>
      </c>
      <c r="K43" s="186"/>
      <c r="L43" s="186"/>
      <c r="M43" s="186"/>
    </row>
    <row r="44" spans="1:13" hidden="1">
      <c r="A44" s="40" t="s">
        <v>30</v>
      </c>
      <c r="B44" s="83" t="s">
        <v>110</v>
      </c>
      <c r="C44" s="186">
        <f t="shared" si="6"/>
        <v>258000</v>
      </c>
      <c r="D44" s="186"/>
      <c r="E44" s="186"/>
      <c r="F44" s="186"/>
      <c r="G44" s="186"/>
      <c r="H44" s="186"/>
      <c r="I44" s="186"/>
      <c r="J44" s="97">
        <v>258000</v>
      </c>
      <c r="K44" s="186"/>
      <c r="L44" s="186"/>
      <c r="M44" s="186"/>
    </row>
    <row r="45" spans="1:13" hidden="1">
      <c r="A45" s="40" t="s">
        <v>30</v>
      </c>
      <c r="B45" s="83" t="s">
        <v>111</v>
      </c>
      <c r="C45" s="186">
        <f t="shared" si="6"/>
        <v>354000</v>
      </c>
      <c r="D45" s="186"/>
      <c r="E45" s="186"/>
      <c r="F45" s="186"/>
      <c r="G45" s="186"/>
      <c r="H45" s="186"/>
      <c r="I45" s="186"/>
      <c r="J45" s="97">
        <v>354000</v>
      </c>
      <c r="K45" s="186"/>
      <c r="L45" s="186"/>
      <c r="M45" s="186"/>
    </row>
    <row r="46" spans="1:13" ht="31.5">
      <c r="A46" s="40" t="s">
        <v>30</v>
      </c>
      <c r="B46" s="82" t="s">
        <v>112</v>
      </c>
      <c r="C46" s="42">
        <f t="shared" si="6"/>
        <v>600000</v>
      </c>
      <c r="D46" s="42"/>
      <c r="E46" s="42"/>
      <c r="F46" s="42"/>
      <c r="G46" s="42"/>
      <c r="H46" s="42"/>
      <c r="I46" s="42"/>
      <c r="J46" s="27">
        <v>600000</v>
      </c>
      <c r="K46" s="42"/>
      <c r="L46" s="42"/>
      <c r="M46" s="42"/>
    </row>
    <row r="47" spans="1:13">
      <c r="A47" s="40" t="s">
        <v>30</v>
      </c>
      <c r="B47" s="101" t="s">
        <v>113</v>
      </c>
      <c r="C47" s="42">
        <f t="shared" si="6"/>
        <v>10301600</v>
      </c>
      <c r="D47" s="42"/>
      <c r="E47" s="42"/>
      <c r="F47" s="42"/>
      <c r="G47" s="42"/>
      <c r="H47" s="42"/>
      <c r="I47" s="42"/>
      <c r="J47" s="27">
        <f>SUM(J48:J52)</f>
        <v>10301600</v>
      </c>
      <c r="K47" s="42"/>
      <c r="L47" s="42"/>
      <c r="M47" s="42"/>
    </row>
    <row r="48" spans="1:13" ht="31.5" hidden="1">
      <c r="A48" s="184" t="s">
        <v>33</v>
      </c>
      <c r="B48" s="83" t="s">
        <v>114</v>
      </c>
      <c r="C48" s="186">
        <f t="shared" si="6"/>
        <v>2037000</v>
      </c>
      <c r="D48" s="186"/>
      <c r="E48" s="186"/>
      <c r="F48" s="186"/>
      <c r="G48" s="186"/>
      <c r="H48" s="186"/>
      <c r="I48" s="186"/>
      <c r="J48" s="97">
        <v>2037000</v>
      </c>
      <c r="K48" s="186"/>
      <c r="L48" s="186"/>
      <c r="M48" s="186"/>
    </row>
    <row r="49" spans="1:13" ht="31.5" hidden="1">
      <c r="A49" s="184" t="s">
        <v>33</v>
      </c>
      <c r="B49" s="83" t="s">
        <v>115</v>
      </c>
      <c r="C49" s="186">
        <f t="shared" si="6"/>
        <v>5810000</v>
      </c>
      <c r="D49" s="186"/>
      <c r="E49" s="186"/>
      <c r="F49" s="186"/>
      <c r="G49" s="186"/>
      <c r="H49" s="186"/>
      <c r="I49" s="186"/>
      <c r="J49" s="97">
        <v>5810000</v>
      </c>
      <c r="K49" s="186"/>
      <c r="L49" s="186"/>
      <c r="M49" s="186"/>
    </row>
    <row r="50" spans="1:13" ht="47.25" hidden="1">
      <c r="A50" s="184" t="s">
        <v>33</v>
      </c>
      <c r="B50" s="83" t="s">
        <v>116</v>
      </c>
      <c r="C50" s="186">
        <f t="shared" si="6"/>
        <v>220000</v>
      </c>
      <c r="D50" s="186"/>
      <c r="E50" s="186"/>
      <c r="F50" s="186"/>
      <c r="G50" s="186"/>
      <c r="H50" s="186"/>
      <c r="I50" s="186"/>
      <c r="J50" s="97">
        <v>220000</v>
      </c>
      <c r="K50" s="186"/>
      <c r="L50" s="186"/>
      <c r="M50" s="186"/>
    </row>
    <row r="51" spans="1:13" hidden="1">
      <c r="A51" s="184" t="s">
        <v>33</v>
      </c>
      <c r="B51" s="102" t="s">
        <v>117</v>
      </c>
      <c r="C51" s="186">
        <f t="shared" si="6"/>
        <v>1568600</v>
      </c>
      <c r="D51" s="186"/>
      <c r="E51" s="186"/>
      <c r="F51" s="186"/>
      <c r="G51" s="186"/>
      <c r="H51" s="186"/>
      <c r="I51" s="186"/>
      <c r="J51" s="97">
        <v>1568600</v>
      </c>
      <c r="K51" s="186"/>
      <c r="L51" s="186"/>
      <c r="M51" s="186"/>
    </row>
    <row r="52" spans="1:13" ht="31.5" hidden="1">
      <c r="A52" s="184" t="s">
        <v>33</v>
      </c>
      <c r="B52" s="83" t="s">
        <v>118</v>
      </c>
      <c r="C52" s="186">
        <f t="shared" si="6"/>
        <v>666000</v>
      </c>
      <c r="D52" s="186"/>
      <c r="E52" s="186"/>
      <c r="F52" s="186"/>
      <c r="G52" s="186"/>
      <c r="H52" s="186"/>
      <c r="I52" s="186"/>
      <c r="J52" s="97">
        <v>666000</v>
      </c>
      <c r="K52" s="186"/>
      <c r="L52" s="186"/>
      <c r="M52" s="186"/>
    </row>
    <row r="53" spans="1:13" ht="24.95" customHeight="1">
      <c r="A53" s="206">
        <v>4</v>
      </c>
      <c r="B53" s="207" t="s">
        <v>79</v>
      </c>
      <c r="C53" s="208">
        <f>C54+C63</f>
        <v>5365872</v>
      </c>
      <c r="D53" s="208"/>
      <c r="E53" s="208"/>
      <c r="F53" s="208"/>
      <c r="G53" s="208"/>
      <c r="H53" s="208"/>
      <c r="I53" s="208"/>
      <c r="J53" s="208"/>
      <c r="K53" s="208">
        <f>K54+K63</f>
        <v>5365872</v>
      </c>
      <c r="L53" s="208"/>
      <c r="M53" s="208"/>
    </row>
    <row r="54" spans="1:13" ht="31.5">
      <c r="A54" s="37" t="s">
        <v>28</v>
      </c>
      <c r="B54" s="38" t="s">
        <v>178</v>
      </c>
      <c r="C54" s="39">
        <f>SUM(C55:C57)</f>
        <v>5326472</v>
      </c>
      <c r="D54" s="39"/>
      <c r="E54" s="39"/>
      <c r="F54" s="39"/>
      <c r="G54" s="39"/>
      <c r="H54" s="39"/>
      <c r="I54" s="39"/>
      <c r="J54" s="195"/>
      <c r="K54" s="39">
        <f>SUM(K55:K57)</f>
        <v>5326472</v>
      </c>
      <c r="L54" s="39"/>
      <c r="M54" s="39"/>
    </row>
    <row r="55" spans="1:13">
      <c r="A55" s="40" t="s">
        <v>30</v>
      </c>
      <c r="B55" s="41" t="s">
        <v>31</v>
      </c>
      <c r="C55" s="42">
        <f>SUM(D55:M55)</f>
        <v>1125922</v>
      </c>
      <c r="D55" s="42"/>
      <c r="E55" s="42"/>
      <c r="F55" s="42"/>
      <c r="G55" s="42"/>
      <c r="H55" s="42"/>
      <c r="I55" s="42"/>
      <c r="J55" s="196"/>
      <c r="K55" s="42">
        <f>'Biểu 02 CHI TIẾT NHIỆM VỤ'!D70+'Biểu 02 CHI TIẾT NHIỆM VỤ'!D71</f>
        <v>1125922</v>
      </c>
      <c r="L55" s="42"/>
      <c r="M55" s="42"/>
    </row>
    <row r="56" spans="1:13">
      <c r="A56" s="40" t="s">
        <v>30</v>
      </c>
      <c r="B56" s="43" t="s">
        <v>32</v>
      </c>
      <c r="C56" s="42">
        <f t="shared" ref="C56" si="7">SUM(D56:M56)</f>
        <v>59100</v>
      </c>
      <c r="D56" s="42"/>
      <c r="E56" s="42"/>
      <c r="F56" s="42"/>
      <c r="G56" s="42"/>
      <c r="H56" s="42"/>
      <c r="I56" s="42"/>
      <c r="J56" s="196"/>
      <c r="K56" s="42">
        <f>'Biểu 02 CHI TIẾT NHIỆM VỤ'!D78</f>
        <v>59100</v>
      </c>
      <c r="L56" s="42"/>
      <c r="M56" s="42"/>
    </row>
    <row r="57" spans="1:13">
      <c r="A57" s="40" t="s">
        <v>30</v>
      </c>
      <c r="B57" s="41" t="s">
        <v>37</v>
      </c>
      <c r="C57" s="42">
        <f>SUM(C58:C62)</f>
        <v>4141450</v>
      </c>
      <c r="D57" s="42"/>
      <c r="E57" s="42"/>
      <c r="F57" s="42"/>
      <c r="G57" s="42"/>
      <c r="H57" s="42"/>
      <c r="I57" s="42"/>
      <c r="J57" s="196"/>
      <c r="K57" s="42">
        <f>SUM(K58:K62)</f>
        <v>4141450</v>
      </c>
      <c r="L57" s="42"/>
      <c r="M57" s="42"/>
    </row>
    <row r="58" spans="1:13">
      <c r="A58" s="184" t="s">
        <v>33</v>
      </c>
      <c r="B58" s="193" t="s">
        <v>80</v>
      </c>
      <c r="C58" s="186">
        <f t="shared" ref="C58:C64" si="8">SUM(D58:M58)</f>
        <v>42500</v>
      </c>
      <c r="D58" s="186"/>
      <c r="E58" s="186"/>
      <c r="F58" s="186"/>
      <c r="G58" s="186"/>
      <c r="H58" s="186"/>
      <c r="I58" s="186"/>
      <c r="J58" s="186"/>
      <c r="K58" s="186">
        <f>'Biểu 02 CHI TIẾT NHIỆM VỤ'!D72</f>
        <v>42500</v>
      </c>
      <c r="L58" s="186"/>
      <c r="M58" s="186"/>
    </row>
    <row r="59" spans="1:13">
      <c r="A59" s="184" t="s">
        <v>33</v>
      </c>
      <c r="B59" s="194" t="s">
        <v>63</v>
      </c>
      <c r="C59" s="186">
        <f t="shared" si="8"/>
        <v>5550</v>
      </c>
      <c r="D59" s="186"/>
      <c r="E59" s="186"/>
      <c r="F59" s="186"/>
      <c r="G59" s="186"/>
      <c r="H59" s="186"/>
      <c r="I59" s="186"/>
      <c r="J59" s="186"/>
      <c r="K59" s="186">
        <f>'Biểu 02 CHI TIẾT NHIỆM VỤ'!D74</f>
        <v>5550</v>
      </c>
      <c r="L59" s="186"/>
      <c r="M59" s="186"/>
    </row>
    <row r="60" spans="1:13">
      <c r="A60" s="184" t="s">
        <v>33</v>
      </c>
      <c r="B60" s="193" t="s">
        <v>82</v>
      </c>
      <c r="C60" s="186">
        <f t="shared" si="8"/>
        <v>3837100</v>
      </c>
      <c r="D60" s="186"/>
      <c r="E60" s="186"/>
      <c r="F60" s="186"/>
      <c r="G60" s="186"/>
      <c r="H60" s="186"/>
      <c r="I60" s="186"/>
      <c r="J60" s="186"/>
      <c r="K60" s="186">
        <f>'Biểu 02 CHI TIẾT NHIỆM VỤ'!D75</f>
        <v>3837100</v>
      </c>
      <c r="L60" s="186"/>
      <c r="M60" s="186"/>
    </row>
    <row r="61" spans="1:13">
      <c r="A61" s="184" t="s">
        <v>33</v>
      </c>
      <c r="B61" s="193" t="s">
        <v>83</v>
      </c>
      <c r="C61" s="186">
        <f t="shared" si="8"/>
        <v>243000</v>
      </c>
      <c r="D61" s="186"/>
      <c r="E61" s="186"/>
      <c r="F61" s="186"/>
      <c r="G61" s="186"/>
      <c r="H61" s="186"/>
      <c r="I61" s="186"/>
      <c r="J61" s="186"/>
      <c r="K61" s="186">
        <f>'Biểu 02 CHI TIẾT NHIỆM VỤ'!D76</f>
        <v>243000</v>
      </c>
      <c r="L61" s="186"/>
      <c r="M61" s="186"/>
    </row>
    <row r="62" spans="1:13">
      <c r="A62" s="184" t="s">
        <v>33</v>
      </c>
      <c r="B62" s="193" t="s">
        <v>84</v>
      </c>
      <c r="C62" s="186">
        <f t="shared" si="8"/>
        <v>13300</v>
      </c>
      <c r="D62" s="186"/>
      <c r="E62" s="186"/>
      <c r="F62" s="186"/>
      <c r="G62" s="186"/>
      <c r="H62" s="186"/>
      <c r="I62" s="186"/>
      <c r="J62" s="186"/>
      <c r="K62" s="186">
        <f>'Biểu 02 CHI TIẾT NHIỆM VỤ'!D77</f>
        <v>13300</v>
      </c>
      <c r="L62" s="186"/>
      <c r="M62" s="186"/>
    </row>
    <row r="63" spans="1:13" ht="31.5">
      <c r="A63" s="44" t="s">
        <v>29</v>
      </c>
      <c r="B63" s="190" t="s">
        <v>179</v>
      </c>
      <c r="C63" s="50">
        <f>C64</f>
        <v>39400</v>
      </c>
      <c r="D63" s="50"/>
      <c r="E63" s="50"/>
      <c r="F63" s="50"/>
      <c r="G63" s="50"/>
      <c r="H63" s="50"/>
      <c r="I63" s="50"/>
      <c r="J63" s="50"/>
      <c r="K63" s="50">
        <f>K64</f>
        <v>39400</v>
      </c>
      <c r="L63" s="50"/>
      <c r="M63" s="50"/>
    </row>
    <row r="64" spans="1:13">
      <c r="A64" s="188" t="s">
        <v>30</v>
      </c>
      <c r="B64" s="108" t="s">
        <v>81</v>
      </c>
      <c r="C64" s="42">
        <f t="shared" si="8"/>
        <v>39400</v>
      </c>
      <c r="D64" s="189"/>
      <c r="E64" s="189"/>
      <c r="F64" s="189"/>
      <c r="G64" s="189"/>
      <c r="H64" s="189"/>
      <c r="I64" s="189"/>
      <c r="J64" s="189"/>
      <c r="K64" s="189">
        <f>'Biểu 02 CHI TIẾT NHIỆM VỤ'!D73</f>
        <v>39400</v>
      </c>
      <c r="L64" s="189"/>
      <c r="M64" s="189"/>
    </row>
    <row r="65" spans="1:15" ht="24.95" customHeight="1">
      <c r="A65" s="206">
        <v>5</v>
      </c>
      <c r="B65" s="207" t="s">
        <v>85</v>
      </c>
      <c r="C65" s="208">
        <f>C66+C72+C74+C76+C79+C82+C85</f>
        <v>39673305</v>
      </c>
      <c r="D65" s="208">
        <f t="shared" ref="D65" si="9">D66+D72+D74+D76+D79+D82+D85</f>
        <v>2500000</v>
      </c>
      <c r="E65" s="208"/>
      <c r="F65" s="208"/>
      <c r="G65" s="208">
        <f t="shared" ref="G65" si="10">G66+G72+G74+G76+G79+G82+G85</f>
        <v>1527000</v>
      </c>
      <c r="H65" s="208"/>
      <c r="I65" s="208"/>
      <c r="J65" s="208"/>
      <c r="K65" s="208">
        <f>K66+K72+K74+K76+K79+K82+K85</f>
        <v>1390905</v>
      </c>
      <c r="L65" s="208">
        <f>L66+L72+L74+L76+L79+L82+L85</f>
        <v>34255400</v>
      </c>
      <c r="M65" s="208"/>
      <c r="O65" s="212">
        <f>L65+K65+G65+D65</f>
        <v>39673305</v>
      </c>
    </row>
    <row r="66" spans="1:15" ht="31.5">
      <c r="A66" s="37" t="s">
        <v>28</v>
      </c>
      <c r="B66" s="38" t="s">
        <v>178</v>
      </c>
      <c r="C66" s="39">
        <f>SUM(C67:C69)</f>
        <v>1313405</v>
      </c>
      <c r="D66" s="39"/>
      <c r="E66" s="39"/>
      <c r="F66" s="39"/>
      <c r="G66" s="39"/>
      <c r="H66" s="39"/>
      <c r="I66" s="39"/>
      <c r="J66" s="195"/>
      <c r="K66" s="39">
        <f>SUM(K67:K69)</f>
        <v>1313405</v>
      </c>
      <c r="L66" s="39"/>
      <c r="M66" s="39"/>
    </row>
    <row r="67" spans="1:15">
      <c r="A67" s="40" t="s">
        <v>30</v>
      </c>
      <c r="B67" s="41" t="s">
        <v>31</v>
      </c>
      <c r="C67" s="42">
        <f>SUM(D67:M67)</f>
        <v>1218305</v>
      </c>
      <c r="D67" s="42"/>
      <c r="E67" s="42"/>
      <c r="F67" s="42"/>
      <c r="G67" s="42"/>
      <c r="H67" s="42"/>
      <c r="I67" s="42"/>
      <c r="J67" s="196"/>
      <c r="K67" s="42">
        <f>'Biểu 02 CHI TIẾT NHIỆM VỤ'!D80+'Biểu 02 CHI TIẾT NHIỆM VỤ'!D81</f>
        <v>1218305</v>
      </c>
      <c r="L67" s="42"/>
      <c r="M67" s="42"/>
    </row>
    <row r="68" spans="1:15">
      <c r="A68" s="40" t="s">
        <v>30</v>
      </c>
      <c r="B68" s="43" t="s">
        <v>32</v>
      </c>
      <c r="C68" s="42">
        <f t="shared" ref="C68" si="11">SUM(D68:M68)</f>
        <v>64700</v>
      </c>
      <c r="D68" s="42"/>
      <c r="E68" s="42"/>
      <c r="F68" s="42"/>
      <c r="G68" s="42"/>
      <c r="H68" s="42"/>
      <c r="I68" s="42"/>
      <c r="J68" s="196"/>
      <c r="K68" s="42">
        <f>'Biểu 02 CHI TIẾT NHIỆM VỤ'!D85</f>
        <v>64700</v>
      </c>
      <c r="L68" s="42"/>
      <c r="M68" s="42"/>
    </row>
    <row r="69" spans="1:15">
      <c r="A69" s="40" t="s">
        <v>30</v>
      </c>
      <c r="B69" s="41" t="s">
        <v>37</v>
      </c>
      <c r="C69" s="42">
        <f>SUM(C70:C71)</f>
        <v>30400</v>
      </c>
      <c r="D69" s="42"/>
      <c r="E69" s="42"/>
      <c r="F69" s="42"/>
      <c r="G69" s="42"/>
      <c r="H69" s="42"/>
      <c r="I69" s="42"/>
      <c r="J69" s="196"/>
      <c r="K69" s="42">
        <f>SUM(K70:K71)</f>
        <v>30400</v>
      </c>
      <c r="L69" s="42"/>
      <c r="M69" s="42"/>
    </row>
    <row r="70" spans="1:15">
      <c r="A70" s="184" t="s">
        <v>33</v>
      </c>
      <c r="B70" s="193" t="s">
        <v>87</v>
      </c>
      <c r="C70" s="186">
        <f>SUM(D70:M70)</f>
        <v>25000</v>
      </c>
      <c r="D70" s="186"/>
      <c r="E70" s="186"/>
      <c r="F70" s="186"/>
      <c r="G70" s="186"/>
      <c r="H70" s="186"/>
      <c r="I70" s="186"/>
      <c r="J70" s="186"/>
      <c r="K70" s="186">
        <f>'Biểu 02 CHI TIẾT NHIỆM VỤ'!D83</f>
        <v>25000</v>
      </c>
      <c r="L70" s="186"/>
      <c r="M70" s="186"/>
    </row>
    <row r="71" spans="1:15">
      <c r="A71" s="184" t="s">
        <v>33</v>
      </c>
      <c r="B71" s="193" t="s">
        <v>88</v>
      </c>
      <c r="C71" s="186">
        <f>SUM(D71:M71)</f>
        <v>5400</v>
      </c>
      <c r="D71" s="186"/>
      <c r="E71" s="186"/>
      <c r="F71" s="186"/>
      <c r="G71" s="186"/>
      <c r="H71" s="186"/>
      <c r="I71" s="186"/>
      <c r="J71" s="186"/>
      <c r="K71" s="186">
        <f>'Biểu 02 CHI TIẾT NHIỆM VỤ'!D84</f>
        <v>5400</v>
      </c>
      <c r="L71" s="186"/>
      <c r="M71" s="186"/>
    </row>
    <row r="72" spans="1:15" ht="31.5">
      <c r="A72" s="44" t="s">
        <v>29</v>
      </c>
      <c r="B72" s="190" t="s">
        <v>186</v>
      </c>
      <c r="C72" s="50">
        <f>C73</f>
        <v>77500</v>
      </c>
      <c r="D72" s="50"/>
      <c r="E72" s="50"/>
      <c r="F72" s="50"/>
      <c r="G72" s="50"/>
      <c r="H72" s="50"/>
      <c r="I72" s="50"/>
      <c r="J72" s="50"/>
      <c r="K72" s="50">
        <f>K73</f>
        <v>77500</v>
      </c>
      <c r="L72" s="50"/>
      <c r="M72" s="50"/>
    </row>
    <row r="73" spans="1:15">
      <c r="A73" s="40" t="s">
        <v>30</v>
      </c>
      <c r="B73" s="108" t="s">
        <v>86</v>
      </c>
      <c r="C73" s="42">
        <f t="shared" ref="C73" si="12">SUM(D73:M73)</f>
        <v>77500</v>
      </c>
      <c r="D73" s="189"/>
      <c r="E73" s="189"/>
      <c r="F73" s="189"/>
      <c r="G73" s="189"/>
      <c r="H73" s="189"/>
      <c r="I73" s="189"/>
      <c r="J73" s="189"/>
      <c r="K73" s="189">
        <f>'Biểu 02 CHI TIẾT NHIỆM VỤ'!D82</f>
        <v>77500</v>
      </c>
      <c r="L73" s="189"/>
      <c r="M73" s="189"/>
    </row>
    <row r="74" spans="1:15" ht="31.5">
      <c r="A74" s="44" t="s">
        <v>34</v>
      </c>
      <c r="B74" s="190" t="s">
        <v>185</v>
      </c>
      <c r="C74" s="50">
        <f>C75</f>
        <v>2500000</v>
      </c>
      <c r="D74" s="50">
        <f>D75</f>
        <v>2500000</v>
      </c>
      <c r="E74" s="50"/>
      <c r="F74" s="50"/>
      <c r="G74" s="50"/>
      <c r="H74" s="50"/>
      <c r="I74" s="50"/>
      <c r="J74" s="50"/>
      <c r="K74" s="50"/>
      <c r="L74" s="50"/>
      <c r="M74" s="50"/>
    </row>
    <row r="75" spans="1:15" ht="47.25">
      <c r="A75" s="40" t="s">
        <v>30</v>
      </c>
      <c r="B75" s="94" t="s">
        <v>125</v>
      </c>
      <c r="C75" s="42">
        <f>SUM(D75:M75)</f>
        <v>2500000</v>
      </c>
      <c r="D75" s="189">
        <v>2500000</v>
      </c>
      <c r="E75" s="189"/>
      <c r="F75" s="189"/>
      <c r="G75" s="189"/>
      <c r="H75" s="189"/>
      <c r="I75" s="189"/>
      <c r="J75" s="189"/>
      <c r="K75" s="189"/>
      <c r="L75" s="189"/>
      <c r="M75" s="189"/>
    </row>
    <row r="76" spans="1:15" ht="31.5">
      <c r="A76" s="44" t="s">
        <v>35</v>
      </c>
      <c r="B76" s="190" t="s">
        <v>184</v>
      </c>
      <c r="C76" s="50">
        <f>SUM(C77:C78)</f>
        <v>1527000</v>
      </c>
      <c r="D76" s="50"/>
      <c r="E76" s="50"/>
      <c r="F76" s="50"/>
      <c r="G76" s="50">
        <f>SUM(G77:G78)</f>
        <v>1527000</v>
      </c>
      <c r="H76" s="50"/>
      <c r="I76" s="50"/>
      <c r="J76" s="50"/>
      <c r="K76" s="50"/>
      <c r="L76" s="50"/>
      <c r="M76" s="50"/>
    </row>
    <row r="77" spans="1:15">
      <c r="A77" s="40" t="s">
        <v>30</v>
      </c>
      <c r="B77" s="103" t="s">
        <v>128</v>
      </c>
      <c r="C77" s="42">
        <f>SUM(D77:M77)</f>
        <v>1327000</v>
      </c>
      <c r="D77" s="189"/>
      <c r="E77" s="189"/>
      <c r="F77" s="189"/>
      <c r="G77" s="189">
        <f>'Biểu 02 CHI TIẾT NHIỆM VỤ'!D104</f>
        <v>1327000</v>
      </c>
      <c r="H77" s="189"/>
      <c r="I77" s="189"/>
      <c r="J77" s="189"/>
      <c r="K77" s="189"/>
      <c r="L77" s="189"/>
      <c r="M77" s="189"/>
    </row>
    <row r="78" spans="1:15" ht="31.5">
      <c r="A78" s="40" t="s">
        <v>30</v>
      </c>
      <c r="B78" s="104" t="s">
        <v>129</v>
      </c>
      <c r="C78" s="42">
        <f>SUM(D78:M78)</f>
        <v>200000</v>
      </c>
      <c r="D78" s="189"/>
      <c r="E78" s="189"/>
      <c r="F78" s="189"/>
      <c r="G78" s="189">
        <f>'Biểu 02 CHI TIẾT NHIỆM VỤ'!D105</f>
        <v>200000</v>
      </c>
      <c r="H78" s="189"/>
      <c r="I78" s="189"/>
      <c r="J78" s="189"/>
      <c r="K78" s="189"/>
      <c r="L78" s="189"/>
      <c r="M78" s="189"/>
    </row>
    <row r="79" spans="1:15" ht="63">
      <c r="A79" s="44" t="s">
        <v>36</v>
      </c>
      <c r="B79" s="190" t="s">
        <v>183</v>
      </c>
      <c r="C79" s="50">
        <f>SUM(C80:C81)</f>
        <v>1880400</v>
      </c>
      <c r="D79" s="50"/>
      <c r="E79" s="50"/>
      <c r="F79" s="50"/>
      <c r="G79" s="50"/>
      <c r="H79" s="50"/>
      <c r="I79" s="50"/>
      <c r="J79" s="50"/>
      <c r="K79" s="50"/>
      <c r="L79" s="50">
        <f>SUM(L80:L81)</f>
        <v>1880400</v>
      </c>
      <c r="M79" s="50"/>
    </row>
    <row r="80" spans="1:15">
      <c r="A80" s="40" t="s">
        <v>30</v>
      </c>
      <c r="B80" s="108" t="s">
        <v>136</v>
      </c>
      <c r="C80" s="42">
        <f t="shared" ref="C80:C86" si="13">SUM(D80:M80)</f>
        <v>1800000</v>
      </c>
      <c r="D80" s="189"/>
      <c r="E80" s="189"/>
      <c r="F80" s="189"/>
      <c r="G80" s="189"/>
      <c r="H80" s="189"/>
      <c r="I80" s="189"/>
      <c r="J80" s="189"/>
      <c r="K80" s="189"/>
      <c r="L80" s="189">
        <f>'Biểu 02 CHI TIẾT NHIỆM VỤ'!D108</f>
        <v>1800000</v>
      </c>
      <c r="M80" s="189"/>
    </row>
    <row r="81" spans="1:13" ht="31.5">
      <c r="A81" s="40" t="s">
        <v>30</v>
      </c>
      <c r="B81" s="108" t="s">
        <v>131</v>
      </c>
      <c r="C81" s="42">
        <f t="shared" si="13"/>
        <v>80400</v>
      </c>
      <c r="D81" s="189"/>
      <c r="E81" s="189"/>
      <c r="F81" s="189"/>
      <c r="G81" s="189"/>
      <c r="H81" s="189"/>
      <c r="I81" s="189"/>
      <c r="J81" s="189"/>
      <c r="K81" s="189"/>
      <c r="L81" s="189">
        <f>'Biểu 02 CHI TIẾT NHIỆM VỤ'!D111</f>
        <v>80400</v>
      </c>
      <c r="M81" s="189"/>
    </row>
    <row r="82" spans="1:13" ht="78.75">
      <c r="A82" s="44" t="s">
        <v>182</v>
      </c>
      <c r="B82" s="190" t="s">
        <v>187</v>
      </c>
      <c r="C82" s="50">
        <f>SUM(C83:C84)</f>
        <v>30128000</v>
      </c>
      <c r="D82" s="50"/>
      <c r="E82" s="50"/>
      <c r="F82" s="50"/>
      <c r="G82" s="50"/>
      <c r="H82" s="50"/>
      <c r="I82" s="50"/>
      <c r="J82" s="50"/>
      <c r="K82" s="50"/>
      <c r="L82" s="50">
        <f>SUM(L83:L84)</f>
        <v>30128000</v>
      </c>
      <c r="M82" s="50"/>
    </row>
    <row r="83" spans="1:13">
      <c r="A83" s="40" t="s">
        <v>30</v>
      </c>
      <c r="B83" s="108" t="s">
        <v>135</v>
      </c>
      <c r="C83" s="42">
        <f t="shared" si="13"/>
        <v>29766000</v>
      </c>
      <c r="D83" s="189"/>
      <c r="E83" s="189"/>
      <c r="F83" s="189"/>
      <c r="G83" s="189"/>
      <c r="H83" s="189"/>
      <c r="I83" s="189"/>
      <c r="J83" s="189"/>
      <c r="K83" s="189"/>
      <c r="L83" s="189">
        <f>'Biểu 02 CHI TIẾT NHIỆM VỤ'!D109</f>
        <v>29766000</v>
      </c>
      <c r="M83" s="189"/>
    </row>
    <row r="84" spans="1:13" ht="47.25">
      <c r="A84" s="40" t="s">
        <v>30</v>
      </c>
      <c r="B84" s="108" t="s">
        <v>130</v>
      </c>
      <c r="C84" s="42">
        <f t="shared" si="13"/>
        <v>362000</v>
      </c>
      <c r="D84" s="189"/>
      <c r="E84" s="189"/>
      <c r="F84" s="189"/>
      <c r="G84" s="189"/>
      <c r="H84" s="189"/>
      <c r="I84" s="189"/>
      <c r="J84" s="189"/>
      <c r="K84" s="189"/>
      <c r="L84" s="189">
        <f>'Biểu 02 CHI TIẾT NHIỆM VỤ'!D110</f>
        <v>362000</v>
      </c>
      <c r="M84" s="189"/>
    </row>
    <row r="85" spans="1:13" ht="31.5">
      <c r="A85" s="44" t="s">
        <v>188</v>
      </c>
      <c r="B85" s="211" t="s">
        <v>189</v>
      </c>
      <c r="C85" s="50">
        <f>C86</f>
        <v>2247000</v>
      </c>
      <c r="D85" s="50"/>
      <c r="E85" s="50"/>
      <c r="F85" s="50"/>
      <c r="G85" s="50"/>
      <c r="H85" s="50"/>
      <c r="I85" s="50"/>
      <c r="J85" s="50"/>
      <c r="K85" s="50"/>
      <c r="L85" s="50">
        <f>L86</f>
        <v>2247000</v>
      </c>
      <c r="M85" s="50"/>
    </row>
    <row r="86" spans="1:13">
      <c r="A86" s="40" t="s">
        <v>30</v>
      </c>
      <c r="B86" s="100" t="s">
        <v>134</v>
      </c>
      <c r="C86" s="42">
        <f t="shared" si="13"/>
        <v>2247000</v>
      </c>
      <c r="D86" s="189"/>
      <c r="E86" s="189"/>
      <c r="F86" s="189"/>
      <c r="G86" s="189"/>
      <c r="H86" s="189"/>
      <c r="I86" s="189"/>
      <c r="J86" s="189"/>
      <c r="K86" s="189"/>
      <c r="L86" s="189">
        <f>'Biểu 02 CHI TIẾT NHIỆM VỤ'!D112</f>
        <v>2247000</v>
      </c>
      <c r="M86" s="189"/>
    </row>
    <row r="87" spans="1:13" ht="24.95" customHeight="1">
      <c r="A87" s="206">
        <v>6</v>
      </c>
      <c r="B87" s="207" t="s">
        <v>91</v>
      </c>
      <c r="C87" s="208">
        <f>C88</f>
        <v>1079556</v>
      </c>
      <c r="D87" s="208"/>
      <c r="E87" s="208"/>
      <c r="F87" s="208"/>
      <c r="G87" s="208"/>
      <c r="H87" s="208"/>
      <c r="I87" s="208"/>
      <c r="J87" s="208"/>
      <c r="K87" s="208">
        <f>K88</f>
        <v>1079556</v>
      </c>
      <c r="L87" s="208"/>
      <c r="M87" s="208"/>
    </row>
    <row r="88" spans="1:13" ht="31.5">
      <c r="A88" s="44" t="s">
        <v>28</v>
      </c>
      <c r="B88" s="38" t="s">
        <v>181</v>
      </c>
      <c r="C88" s="45">
        <f>SUM(C89:C91)</f>
        <v>1079556</v>
      </c>
      <c r="D88" s="45"/>
      <c r="E88" s="45"/>
      <c r="F88" s="45"/>
      <c r="G88" s="45"/>
      <c r="H88" s="45"/>
      <c r="I88" s="45"/>
      <c r="J88" s="45"/>
      <c r="K88" s="39">
        <f>SUM(K89:K91)</f>
        <v>1079556</v>
      </c>
      <c r="L88" s="45"/>
      <c r="M88" s="46"/>
    </row>
    <row r="89" spans="1:13">
      <c r="A89" s="40" t="s">
        <v>30</v>
      </c>
      <c r="B89" s="41" t="s">
        <v>31</v>
      </c>
      <c r="C89" s="42">
        <f>SUM(D89:M89)</f>
        <v>659556</v>
      </c>
      <c r="D89" s="47"/>
      <c r="E89" s="47"/>
      <c r="F89" s="47"/>
      <c r="G89" s="47"/>
      <c r="H89" s="47"/>
      <c r="I89" s="47"/>
      <c r="J89" s="47"/>
      <c r="K89" s="47">
        <f>'Biểu 02 CHI TIẾT NHIỆM VỤ'!D87+'Biểu 02 CHI TIẾT NHIỆM VỤ'!D88</f>
        <v>659556</v>
      </c>
      <c r="L89" s="47"/>
      <c r="M89" s="48"/>
    </row>
    <row r="90" spans="1:13">
      <c r="A90" s="40" t="s">
        <v>30</v>
      </c>
      <c r="B90" s="43" t="s">
        <v>32</v>
      </c>
      <c r="C90" s="42">
        <f t="shared" ref="C90" si="14">SUM(D90:M90)</f>
        <v>35700</v>
      </c>
      <c r="D90" s="42"/>
      <c r="E90" s="42"/>
      <c r="F90" s="42"/>
      <c r="G90" s="42"/>
      <c r="H90" s="42"/>
      <c r="I90" s="42"/>
      <c r="J90" s="42"/>
      <c r="K90" s="42">
        <f>'Biểu 02 CHI TIẾT NHIỆM VỤ'!D94</f>
        <v>35700</v>
      </c>
      <c r="L90" s="42"/>
      <c r="M90" s="42"/>
    </row>
    <row r="91" spans="1:13">
      <c r="A91" s="40" t="s">
        <v>30</v>
      </c>
      <c r="B91" s="41" t="s">
        <v>37</v>
      </c>
      <c r="C91" s="42">
        <f>SUM(C92:C96)</f>
        <v>384300</v>
      </c>
      <c r="D91" s="42"/>
      <c r="E91" s="42"/>
      <c r="F91" s="42"/>
      <c r="G91" s="42"/>
      <c r="H91" s="42"/>
      <c r="I91" s="42"/>
      <c r="J91" s="42"/>
      <c r="K91" s="42">
        <f>SUM(K92:K96)</f>
        <v>384300</v>
      </c>
      <c r="L91" s="42"/>
      <c r="M91" s="42"/>
    </row>
    <row r="92" spans="1:13">
      <c r="A92" s="184" t="s">
        <v>33</v>
      </c>
      <c r="B92" s="193" t="s">
        <v>92</v>
      </c>
      <c r="C92" s="186">
        <f t="shared" ref="C92:C96" si="15">SUM(D92:M92)</f>
        <v>84800</v>
      </c>
      <c r="D92" s="186"/>
      <c r="E92" s="186"/>
      <c r="F92" s="186"/>
      <c r="G92" s="186"/>
      <c r="H92" s="186"/>
      <c r="I92" s="186"/>
      <c r="J92" s="186"/>
      <c r="K92" s="186">
        <f>'Biểu 02 CHI TIẾT NHIỆM VỤ'!D89</f>
        <v>84800</v>
      </c>
      <c r="L92" s="186"/>
      <c r="M92" s="186"/>
    </row>
    <row r="93" spans="1:13">
      <c r="A93" s="184" t="s">
        <v>33</v>
      </c>
      <c r="B93" s="193" t="s">
        <v>93</v>
      </c>
      <c r="C93" s="186">
        <f t="shared" si="15"/>
        <v>150000</v>
      </c>
      <c r="D93" s="186"/>
      <c r="E93" s="186"/>
      <c r="F93" s="186"/>
      <c r="G93" s="186"/>
      <c r="H93" s="186"/>
      <c r="I93" s="186"/>
      <c r="J93" s="186"/>
      <c r="K93" s="186">
        <f>'Biểu 02 CHI TIẾT NHIỆM VỤ'!D90</f>
        <v>150000</v>
      </c>
      <c r="L93" s="186"/>
      <c r="M93" s="186"/>
    </row>
    <row r="94" spans="1:13">
      <c r="A94" s="184" t="s">
        <v>33</v>
      </c>
      <c r="B94" s="209" t="s">
        <v>94</v>
      </c>
      <c r="C94" s="186">
        <f t="shared" si="15"/>
        <v>25200</v>
      </c>
      <c r="D94" s="186"/>
      <c r="E94" s="186"/>
      <c r="F94" s="186"/>
      <c r="G94" s="186"/>
      <c r="H94" s="186"/>
      <c r="I94" s="186"/>
      <c r="J94" s="186"/>
      <c r="K94" s="186">
        <f>'Biểu 02 CHI TIẾT NHIỆM VỤ'!D91</f>
        <v>25200</v>
      </c>
      <c r="L94" s="186"/>
      <c r="M94" s="186"/>
    </row>
    <row r="95" spans="1:13" ht="94.5">
      <c r="A95" s="184" t="s">
        <v>33</v>
      </c>
      <c r="B95" s="209" t="s">
        <v>95</v>
      </c>
      <c r="C95" s="186">
        <f t="shared" si="15"/>
        <v>117700</v>
      </c>
      <c r="D95" s="186"/>
      <c r="E95" s="186"/>
      <c r="F95" s="186"/>
      <c r="G95" s="186"/>
      <c r="H95" s="186"/>
      <c r="I95" s="186"/>
      <c r="J95" s="186"/>
      <c r="K95" s="186">
        <f>'Biểu 02 CHI TIẾT NHIỆM VỤ'!D92</f>
        <v>117700</v>
      </c>
      <c r="L95" s="186"/>
      <c r="M95" s="186"/>
    </row>
    <row r="96" spans="1:13">
      <c r="A96" s="184" t="s">
        <v>33</v>
      </c>
      <c r="B96" s="210" t="s">
        <v>63</v>
      </c>
      <c r="C96" s="186">
        <f t="shared" si="15"/>
        <v>6600</v>
      </c>
      <c r="D96" s="186"/>
      <c r="E96" s="186"/>
      <c r="F96" s="186"/>
      <c r="G96" s="186"/>
      <c r="H96" s="186"/>
      <c r="I96" s="186"/>
      <c r="J96" s="186"/>
      <c r="K96" s="186">
        <f>'Biểu 02 CHI TIẾT NHIỆM VỤ'!D93</f>
        <v>6600</v>
      </c>
      <c r="L96" s="186"/>
      <c r="M96" s="186"/>
    </row>
    <row r="97" spans="1:13" ht="24.95" customHeight="1">
      <c r="A97" s="206">
        <v>7</v>
      </c>
      <c r="B97" s="207" t="s">
        <v>137</v>
      </c>
      <c r="C97" s="208">
        <f>C98</f>
        <v>95000</v>
      </c>
      <c r="D97" s="208"/>
      <c r="E97" s="208"/>
      <c r="F97" s="208"/>
      <c r="G97" s="208"/>
      <c r="H97" s="208"/>
      <c r="I97" s="208"/>
      <c r="J97" s="208"/>
      <c r="K97" s="208">
        <f>K98</f>
        <v>95000</v>
      </c>
      <c r="L97" s="208"/>
      <c r="M97" s="208"/>
    </row>
    <row r="98" spans="1:13" ht="31.5">
      <c r="A98" s="40" t="s">
        <v>30</v>
      </c>
      <c r="B98" s="78" t="s">
        <v>190</v>
      </c>
      <c r="C98" s="42">
        <f>SUM(D98:M98)</f>
        <v>95000</v>
      </c>
      <c r="D98" s="189"/>
      <c r="E98" s="189"/>
      <c r="F98" s="189"/>
      <c r="G98" s="189"/>
      <c r="H98" s="189"/>
      <c r="I98" s="189"/>
      <c r="J98" s="189"/>
      <c r="K98" s="189">
        <f>'Biểu 02 CHI TIẾT NHIỆM VỤ'!D39</f>
        <v>95000</v>
      </c>
      <c r="L98" s="189"/>
      <c r="M98" s="189"/>
    </row>
    <row r="99" spans="1:13">
      <c r="A99" s="12"/>
      <c r="B99" s="13"/>
      <c r="C99" s="14"/>
      <c r="D99" s="14"/>
      <c r="E99" s="14"/>
      <c r="F99" s="14"/>
      <c r="G99" s="14"/>
      <c r="H99" s="14"/>
      <c r="I99" s="14"/>
      <c r="J99" s="14"/>
      <c r="K99" s="14"/>
      <c r="L99" s="14"/>
      <c r="M99" s="14"/>
    </row>
  </sheetData>
  <mergeCells count="19">
    <mergeCell ref="G6:G7"/>
    <mergeCell ref="K6:K7"/>
    <mergeCell ref="L6:L7"/>
    <mergeCell ref="K1:M1"/>
    <mergeCell ref="A2:M2"/>
    <mergeCell ref="A3:M3"/>
    <mergeCell ref="K4:M4"/>
    <mergeCell ref="A8:B8"/>
    <mergeCell ref="A5:A7"/>
    <mergeCell ref="B5:B7"/>
    <mergeCell ref="C5:C7"/>
    <mergeCell ref="D5:M5"/>
    <mergeCell ref="D6:D7"/>
    <mergeCell ref="E6:E7"/>
    <mergeCell ref="F6:F7"/>
    <mergeCell ref="H6:H7"/>
    <mergeCell ref="M6:M7"/>
    <mergeCell ref="I6:I7"/>
    <mergeCell ref="J6:J7"/>
  </mergeCells>
  <printOptions horizontalCentered="1"/>
  <pageMargins left="0.4" right="0.25" top="0.33" bottom="0.39" header="0.21" footer="0.2"/>
  <pageSetup paperSize="9" scale="80" firstPageNumber="2" orientation="landscape" useFirstPageNumber="1" r:id="rId1"/>
  <headerFooter>
    <oddFooter>&amp;C&amp;10&amp;P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T126"/>
  <sheetViews>
    <sheetView topLeftCell="A4" zoomScale="70" zoomScaleNormal="70" workbookViewId="0">
      <selection activeCell="G24" sqref="G24"/>
    </sheetView>
  </sheetViews>
  <sheetFormatPr defaultRowHeight="15.75"/>
  <cols>
    <col min="1" max="1" width="6.875" style="17" customWidth="1"/>
    <col min="2" max="2" width="22" style="18" customWidth="1"/>
    <col min="3" max="3" width="53.375" style="19" customWidth="1"/>
    <col min="4" max="4" width="14.375" style="4" customWidth="1"/>
    <col min="5" max="5" width="8.125" style="6" customWidth="1"/>
    <col min="6" max="6" width="24.125" style="5" customWidth="1"/>
    <col min="7" max="7" width="49.875" style="5" customWidth="1"/>
    <col min="8" max="8" width="15.125" style="5" customWidth="1"/>
    <col min="9" max="9" width="30.125" style="5" customWidth="1"/>
    <col min="10" max="10" width="10.875" style="20" bestFit="1" customWidth="1"/>
    <col min="11" max="11" width="10.875" style="20" customWidth="1"/>
    <col min="12" max="12" width="17.125" style="5" hidden="1" customWidth="1"/>
    <col min="13" max="254" width="9" style="5"/>
    <col min="255" max="255" width="7.125" style="5" customWidth="1"/>
    <col min="256" max="256" width="36.375" style="5" customWidth="1"/>
    <col min="257" max="257" width="107.625" style="5" customWidth="1"/>
    <col min="258" max="258" width="10.75" style="5" customWidth="1"/>
    <col min="259" max="263" width="0" style="5" hidden="1" customWidth="1"/>
    <col min="264" max="510" width="9" style="5"/>
    <col min="511" max="511" width="7.125" style="5" customWidth="1"/>
    <col min="512" max="512" width="36.375" style="5" customWidth="1"/>
    <col min="513" max="513" width="107.625" style="5" customWidth="1"/>
    <col min="514" max="514" width="10.75" style="5" customWidth="1"/>
    <col min="515" max="519" width="0" style="5" hidden="1" customWidth="1"/>
    <col min="520" max="766" width="9" style="5"/>
    <col min="767" max="767" width="7.125" style="5" customWidth="1"/>
    <col min="768" max="768" width="36.375" style="5" customWidth="1"/>
    <col min="769" max="769" width="107.625" style="5" customWidth="1"/>
    <col min="770" max="770" width="10.75" style="5" customWidth="1"/>
    <col min="771" max="775" width="0" style="5" hidden="1" customWidth="1"/>
    <col min="776" max="1022" width="9" style="5"/>
    <col min="1023" max="1023" width="7.125" style="5" customWidth="1"/>
    <col min="1024" max="1024" width="36.375" style="5" customWidth="1"/>
    <col min="1025" max="1025" width="107.625" style="5" customWidth="1"/>
    <col min="1026" max="1026" width="10.75" style="5" customWidth="1"/>
    <col min="1027" max="1031" width="0" style="5" hidden="1" customWidth="1"/>
    <col min="1032" max="1278" width="9" style="5"/>
    <col min="1279" max="1279" width="7.125" style="5" customWidth="1"/>
    <col min="1280" max="1280" width="36.375" style="5" customWidth="1"/>
    <col min="1281" max="1281" width="107.625" style="5" customWidth="1"/>
    <col min="1282" max="1282" width="10.75" style="5" customWidth="1"/>
    <col min="1283" max="1287" width="0" style="5" hidden="1" customWidth="1"/>
    <col min="1288" max="1534" width="9" style="5"/>
    <col min="1535" max="1535" width="7.125" style="5" customWidth="1"/>
    <col min="1536" max="1536" width="36.375" style="5" customWidth="1"/>
    <col min="1537" max="1537" width="107.625" style="5" customWidth="1"/>
    <col min="1538" max="1538" width="10.75" style="5" customWidth="1"/>
    <col min="1539" max="1543" width="0" style="5" hidden="1" customWidth="1"/>
    <col min="1544" max="1790" width="9" style="5"/>
    <col min="1791" max="1791" width="7.125" style="5" customWidth="1"/>
    <col min="1792" max="1792" width="36.375" style="5" customWidth="1"/>
    <col min="1793" max="1793" width="107.625" style="5" customWidth="1"/>
    <col min="1794" max="1794" width="10.75" style="5" customWidth="1"/>
    <col min="1795" max="1799" width="0" style="5" hidden="1" customWidth="1"/>
    <col min="1800" max="2046" width="9" style="5"/>
    <col min="2047" max="2047" width="7.125" style="5" customWidth="1"/>
    <col min="2048" max="2048" width="36.375" style="5" customWidth="1"/>
    <col min="2049" max="2049" width="107.625" style="5" customWidth="1"/>
    <col min="2050" max="2050" width="10.75" style="5" customWidth="1"/>
    <col min="2051" max="2055" width="0" style="5" hidden="1" customWidth="1"/>
    <col min="2056" max="2302" width="9" style="5"/>
    <col min="2303" max="2303" width="7.125" style="5" customWidth="1"/>
    <col min="2304" max="2304" width="36.375" style="5" customWidth="1"/>
    <col min="2305" max="2305" width="107.625" style="5" customWidth="1"/>
    <col min="2306" max="2306" width="10.75" style="5" customWidth="1"/>
    <col min="2307" max="2311" width="0" style="5" hidden="1" customWidth="1"/>
    <col min="2312" max="2558" width="9" style="5"/>
    <col min="2559" max="2559" width="7.125" style="5" customWidth="1"/>
    <col min="2560" max="2560" width="36.375" style="5" customWidth="1"/>
    <col min="2561" max="2561" width="107.625" style="5" customWidth="1"/>
    <col min="2562" max="2562" width="10.75" style="5" customWidth="1"/>
    <col min="2563" max="2567" width="0" style="5" hidden="1" customWidth="1"/>
    <col min="2568" max="2814" width="9" style="5"/>
    <col min="2815" max="2815" width="7.125" style="5" customWidth="1"/>
    <col min="2816" max="2816" width="36.375" style="5" customWidth="1"/>
    <col min="2817" max="2817" width="107.625" style="5" customWidth="1"/>
    <col min="2818" max="2818" width="10.75" style="5" customWidth="1"/>
    <col min="2819" max="2823" width="0" style="5" hidden="1" customWidth="1"/>
    <col min="2824" max="3070" width="9" style="5"/>
    <col min="3071" max="3071" width="7.125" style="5" customWidth="1"/>
    <col min="3072" max="3072" width="36.375" style="5" customWidth="1"/>
    <col min="3073" max="3073" width="107.625" style="5" customWidth="1"/>
    <col min="3074" max="3074" width="10.75" style="5" customWidth="1"/>
    <col min="3075" max="3079" width="0" style="5" hidden="1" customWidth="1"/>
    <col min="3080" max="3326" width="9" style="5"/>
    <col min="3327" max="3327" width="7.125" style="5" customWidth="1"/>
    <col min="3328" max="3328" width="36.375" style="5" customWidth="1"/>
    <col min="3329" max="3329" width="107.625" style="5" customWidth="1"/>
    <col min="3330" max="3330" width="10.75" style="5" customWidth="1"/>
    <col min="3331" max="3335" width="0" style="5" hidden="1" customWidth="1"/>
    <col min="3336" max="3582" width="9" style="5"/>
    <col min="3583" max="3583" width="7.125" style="5" customWidth="1"/>
    <col min="3584" max="3584" width="36.375" style="5" customWidth="1"/>
    <col min="3585" max="3585" width="107.625" style="5" customWidth="1"/>
    <col min="3586" max="3586" width="10.75" style="5" customWidth="1"/>
    <col min="3587" max="3591" width="0" style="5" hidden="1" customWidth="1"/>
    <col min="3592" max="3838" width="9" style="5"/>
    <col min="3839" max="3839" width="7.125" style="5" customWidth="1"/>
    <col min="3840" max="3840" width="36.375" style="5" customWidth="1"/>
    <col min="3841" max="3841" width="107.625" style="5" customWidth="1"/>
    <col min="3842" max="3842" width="10.75" style="5" customWidth="1"/>
    <col min="3843" max="3847" width="0" style="5" hidden="1" customWidth="1"/>
    <col min="3848" max="4094" width="9" style="5"/>
    <col min="4095" max="4095" width="7.125" style="5" customWidth="1"/>
    <col min="4096" max="4096" width="36.375" style="5" customWidth="1"/>
    <col min="4097" max="4097" width="107.625" style="5" customWidth="1"/>
    <col min="4098" max="4098" width="10.75" style="5" customWidth="1"/>
    <col min="4099" max="4103" width="0" style="5" hidden="1" customWidth="1"/>
    <col min="4104" max="4350" width="9" style="5"/>
    <col min="4351" max="4351" width="7.125" style="5" customWidth="1"/>
    <col min="4352" max="4352" width="36.375" style="5" customWidth="1"/>
    <col min="4353" max="4353" width="107.625" style="5" customWidth="1"/>
    <col min="4354" max="4354" width="10.75" style="5" customWidth="1"/>
    <col min="4355" max="4359" width="0" style="5" hidden="1" customWidth="1"/>
    <col min="4360" max="4606" width="9" style="5"/>
    <col min="4607" max="4607" width="7.125" style="5" customWidth="1"/>
    <col min="4608" max="4608" width="36.375" style="5" customWidth="1"/>
    <col min="4609" max="4609" width="107.625" style="5" customWidth="1"/>
    <col min="4610" max="4610" width="10.75" style="5" customWidth="1"/>
    <col min="4611" max="4615" width="0" style="5" hidden="1" customWidth="1"/>
    <col min="4616" max="4862" width="9" style="5"/>
    <col min="4863" max="4863" width="7.125" style="5" customWidth="1"/>
    <col min="4864" max="4864" width="36.375" style="5" customWidth="1"/>
    <col min="4865" max="4865" width="107.625" style="5" customWidth="1"/>
    <col min="4866" max="4866" width="10.75" style="5" customWidth="1"/>
    <col min="4867" max="4871" width="0" style="5" hidden="1" customWidth="1"/>
    <col min="4872" max="5118" width="9" style="5"/>
    <col min="5119" max="5119" width="7.125" style="5" customWidth="1"/>
    <col min="5120" max="5120" width="36.375" style="5" customWidth="1"/>
    <col min="5121" max="5121" width="107.625" style="5" customWidth="1"/>
    <col min="5122" max="5122" width="10.75" style="5" customWidth="1"/>
    <col min="5123" max="5127" width="0" style="5" hidden="1" customWidth="1"/>
    <col min="5128" max="5374" width="9" style="5"/>
    <col min="5375" max="5375" width="7.125" style="5" customWidth="1"/>
    <col min="5376" max="5376" width="36.375" style="5" customWidth="1"/>
    <col min="5377" max="5377" width="107.625" style="5" customWidth="1"/>
    <col min="5378" max="5378" width="10.75" style="5" customWidth="1"/>
    <col min="5379" max="5383" width="0" style="5" hidden="1" customWidth="1"/>
    <col min="5384" max="5630" width="9" style="5"/>
    <col min="5631" max="5631" width="7.125" style="5" customWidth="1"/>
    <col min="5632" max="5632" width="36.375" style="5" customWidth="1"/>
    <col min="5633" max="5633" width="107.625" style="5" customWidth="1"/>
    <col min="5634" max="5634" width="10.75" style="5" customWidth="1"/>
    <col min="5635" max="5639" width="0" style="5" hidden="1" customWidth="1"/>
    <col min="5640" max="5886" width="9" style="5"/>
    <col min="5887" max="5887" width="7.125" style="5" customWidth="1"/>
    <col min="5888" max="5888" width="36.375" style="5" customWidth="1"/>
    <col min="5889" max="5889" width="107.625" style="5" customWidth="1"/>
    <col min="5890" max="5890" width="10.75" style="5" customWidth="1"/>
    <col min="5891" max="5895" width="0" style="5" hidden="1" customWidth="1"/>
    <col min="5896" max="6142" width="9" style="5"/>
    <col min="6143" max="6143" width="7.125" style="5" customWidth="1"/>
    <col min="6144" max="6144" width="36.375" style="5" customWidth="1"/>
    <col min="6145" max="6145" width="107.625" style="5" customWidth="1"/>
    <col min="6146" max="6146" width="10.75" style="5" customWidth="1"/>
    <col min="6147" max="6151" width="0" style="5" hidden="1" customWidth="1"/>
    <col min="6152" max="6398" width="9" style="5"/>
    <col min="6399" max="6399" width="7.125" style="5" customWidth="1"/>
    <col min="6400" max="6400" width="36.375" style="5" customWidth="1"/>
    <col min="6401" max="6401" width="107.625" style="5" customWidth="1"/>
    <col min="6402" max="6402" width="10.75" style="5" customWidth="1"/>
    <col min="6403" max="6407" width="0" style="5" hidden="1" customWidth="1"/>
    <col min="6408" max="6654" width="9" style="5"/>
    <col min="6655" max="6655" width="7.125" style="5" customWidth="1"/>
    <col min="6656" max="6656" width="36.375" style="5" customWidth="1"/>
    <col min="6657" max="6657" width="107.625" style="5" customWidth="1"/>
    <col min="6658" max="6658" width="10.75" style="5" customWidth="1"/>
    <col min="6659" max="6663" width="0" style="5" hidden="1" customWidth="1"/>
    <col min="6664" max="6910" width="9" style="5"/>
    <col min="6911" max="6911" width="7.125" style="5" customWidth="1"/>
    <col min="6912" max="6912" width="36.375" style="5" customWidth="1"/>
    <col min="6913" max="6913" width="107.625" style="5" customWidth="1"/>
    <col min="6914" max="6914" width="10.75" style="5" customWidth="1"/>
    <col min="6915" max="6919" width="0" style="5" hidden="1" customWidth="1"/>
    <col min="6920" max="7166" width="9" style="5"/>
    <col min="7167" max="7167" width="7.125" style="5" customWidth="1"/>
    <col min="7168" max="7168" width="36.375" style="5" customWidth="1"/>
    <col min="7169" max="7169" width="107.625" style="5" customWidth="1"/>
    <col min="7170" max="7170" width="10.75" style="5" customWidth="1"/>
    <col min="7171" max="7175" width="0" style="5" hidden="1" customWidth="1"/>
    <col min="7176" max="7422" width="9" style="5"/>
    <col min="7423" max="7423" width="7.125" style="5" customWidth="1"/>
    <col min="7424" max="7424" width="36.375" style="5" customWidth="1"/>
    <col min="7425" max="7425" width="107.625" style="5" customWidth="1"/>
    <col min="7426" max="7426" width="10.75" style="5" customWidth="1"/>
    <col min="7427" max="7431" width="0" style="5" hidden="1" customWidth="1"/>
    <col min="7432" max="7678" width="9" style="5"/>
    <col min="7679" max="7679" width="7.125" style="5" customWidth="1"/>
    <col min="7680" max="7680" width="36.375" style="5" customWidth="1"/>
    <col min="7681" max="7681" width="107.625" style="5" customWidth="1"/>
    <col min="7682" max="7682" width="10.75" style="5" customWidth="1"/>
    <col min="7683" max="7687" width="0" style="5" hidden="1" customWidth="1"/>
    <col min="7688" max="7934" width="9" style="5"/>
    <col min="7935" max="7935" width="7.125" style="5" customWidth="1"/>
    <col min="7936" max="7936" width="36.375" style="5" customWidth="1"/>
    <col min="7937" max="7937" width="107.625" style="5" customWidth="1"/>
    <col min="7938" max="7938" width="10.75" style="5" customWidth="1"/>
    <col min="7939" max="7943" width="0" style="5" hidden="1" customWidth="1"/>
    <col min="7944" max="8190" width="9" style="5"/>
    <col min="8191" max="8191" width="7.125" style="5" customWidth="1"/>
    <col min="8192" max="8192" width="36.375" style="5" customWidth="1"/>
    <col min="8193" max="8193" width="107.625" style="5" customWidth="1"/>
    <col min="8194" max="8194" width="10.75" style="5" customWidth="1"/>
    <col min="8195" max="8199" width="0" style="5" hidden="1" customWidth="1"/>
    <col min="8200" max="8446" width="9" style="5"/>
    <col min="8447" max="8447" width="7.125" style="5" customWidth="1"/>
    <col min="8448" max="8448" width="36.375" style="5" customWidth="1"/>
    <col min="8449" max="8449" width="107.625" style="5" customWidth="1"/>
    <col min="8450" max="8450" width="10.75" style="5" customWidth="1"/>
    <col min="8451" max="8455" width="0" style="5" hidden="1" customWidth="1"/>
    <col min="8456" max="8702" width="9" style="5"/>
    <col min="8703" max="8703" width="7.125" style="5" customWidth="1"/>
    <col min="8704" max="8704" width="36.375" style="5" customWidth="1"/>
    <col min="8705" max="8705" width="107.625" style="5" customWidth="1"/>
    <col min="8706" max="8706" width="10.75" style="5" customWidth="1"/>
    <col min="8707" max="8711" width="0" style="5" hidden="1" customWidth="1"/>
    <col min="8712" max="8958" width="9" style="5"/>
    <col min="8959" max="8959" width="7.125" style="5" customWidth="1"/>
    <col min="8960" max="8960" width="36.375" style="5" customWidth="1"/>
    <col min="8961" max="8961" width="107.625" style="5" customWidth="1"/>
    <col min="8962" max="8962" width="10.75" style="5" customWidth="1"/>
    <col min="8963" max="8967" width="0" style="5" hidden="1" customWidth="1"/>
    <col min="8968" max="9214" width="9" style="5"/>
    <col min="9215" max="9215" width="7.125" style="5" customWidth="1"/>
    <col min="9216" max="9216" width="36.375" style="5" customWidth="1"/>
    <col min="9217" max="9217" width="107.625" style="5" customWidth="1"/>
    <col min="9218" max="9218" width="10.75" style="5" customWidth="1"/>
    <col min="9219" max="9223" width="0" style="5" hidden="1" customWidth="1"/>
    <col min="9224" max="9470" width="9" style="5"/>
    <col min="9471" max="9471" width="7.125" style="5" customWidth="1"/>
    <col min="9472" max="9472" width="36.375" style="5" customWidth="1"/>
    <col min="9473" max="9473" width="107.625" style="5" customWidth="1"/>
    <col min="9474" max="9474" width="10.75" style="5" customWidth="1"/>
    <col min="9475" max="9479" width="0" style="5" hidden="1" customWidth="1"/>
    <col min="9480" max="9726" width="9" style="5"/>
    <col min="9727" max="9727" width="7.125" style="5" customWidth="1"/>
    <col min="9728" max="9728" width="36.375" style="5" customWidth="1"/>
    <col min="9729" max="9729" width="107.625" style="5" customWidth="1"/>
    <col min="9730" max="9730" width="10.75" style="5" customWidth="1"/>
    <col min="9731" max="9735" width="0" style="5" hidden="1" customWidth="1"/>
    <col min="9736" max="9982" width="9" style="5"/>
    <col min="9983" max="9983" width="7.125" style="5" customWidth="1"/>
    <col min="9984" max="9984" width="36.375" style="5" customWidth="1"/>
    <col min="9985" max="9985" width="107.625" style="5" customWidth="1"/>
    <col min="9986" max="9986" width="10.75" style="5" customWidth="1"/>
    <col min="9987" max="9991" width="0" style="5" hidden="1" customWidth="1"/>
    <col min="9992" max="10238" width="9" style="5"/>
    <col min="10239" max="10239" width="7.125" style="5" customWidth="1"/>
    <col min="10240" max="10240" width="36.375" style="5" customWidth="1"/>
    <col min="10241" max="10241" width="107.625" style="5" customWidth="1"/>
    <col min="10242" max="10242" width="10.75" style="5" customWidth="1"/>
    <col min="10243" max="10247" width="0" style="5" hidden="1" customWidth="1"/>
    <col min="10248" max="10494" width="9" style="5"/>
    <col min="10495" max="10495" width="7.125" style="5" customWidth="1"/>
    <col min="10496" max="10496" width="36.375" style="5" customWidth="1"/>
    <col min="10497" max="10497" width="107.625" style="5" customWidth="1"/>
    <col min="10498" max="10498" width="10.75" style="5" customWidth="1"/>
    <col min="10499" max="10503" width="0" style="5" hidden="1" customWidth="1"/>
    <col min="10504" max="10750" width="9" style="5"/>
    <col min="10751" max="10751" width="7.125" style="5" customWidth="1"/>
    <col min="10752" max="10752" width="36.375" style="5" customWidth="1"/>
    <col min="10753" max="10753" width="107.625" style="5" customWidth="1"/>
    <col min="10754" max="10754" width="10.75" style="5" customWidth="1"/>
    <col min="10755" max="10759" width="0" style="5" hidden="1" customWidth="1"/>
    <col min="10760" max="11006" width="9" style="5"/>
    <col min="11007" max="11007" width="7.125" style="5" customWidth="1"/>
    <col min="11008" max="11008" width="36.375" style="5" customWidth="1"/>
    <col min="11009" max="11009" width="107.625" style="5" customWidth="1"/>
    <col min="11010" max="11010" width="10.75" style="5" customWidth="1"/>
    <col min="11011" max="11015" width="0" style="5" hidden="1" customWidth="1"/>
    <col min="11016" max="11262" width="9" style="5"/>
    <col min="11263" max="11263" width="7.125" style="5" customWidth="1"/>
    <col min="11264" max="11264" width="36.375" style="5" customWidth="1"/>
    <col min="11265" max="11265" width="107.625" style="5" customWidth="1"/>
    <col min="11266" max="11266" width="10.75" style="5" customWidth="1"/>
    <col min="11267" max="11271" width="0" style="5" hidden="1" customWidth="1"/>
    <col min="11272" max="11518" width="9" style="5"/>
    <col min="11519" max="11519" width="7.125" style="5" customWidth="1"/>
    <col min="11520" max="11520" width="36.375" style="5" customWidth="1"/>
    <col min="11521" max="11521" width="107.625" style="5" customWidth="1"/>
    <col min="11522" max="11522" width="10.75" style="5" customWidth="1"/>
    <col min="11523" max="11527" width="0" style="5" hidden="1" customWidth="1"/>
    <col min="11528" max="11774" width="9" style="5"/>
    <col min="11775" max="11775" width="7.125" style="5" customWidth="1"/>
    <col min="11776" max="11776" width="36.375" style="5" customWidth="1"/>
    <col min="11777" max="11777" width="107.625" style="5" customWidth="1"/>
    <col min="11778" max="11778" width="10.75" style="5" customWidth="1"/>
    <col min="11779" max="11783" width="0" style="5" hidden="1" customWidth="1"/>
    <col min="11784" max="12030" width="9" style="5"/>
    <col min="12031" max="12031" width="7.125" style="5" customWidth="1"/>
    <col min="12032" max="12032" width="36.375" style="5" customWidth="1"/>
    <col min="12033" max="12033" width="107.625" style="5" customWidth="1"/>
    <col min="12034" max="12034" width="10.75" style="5" customWidth="1"/>
    <col min="12035" max="12039" width="0" style="5" hidden="1" customWidth="1"/>
    <col min="12040" max="12286" width="9" style="5"/>
    <col min="12287" max="12287" width="7.125" style="5" customWidth="1"/>
    <col min="12288" max="12288" width="36.375" style="5" customWidth="1"/>
    <col min="12289" max="12289" width="107.625" style="5" customWidth="1"/>
    <col min="12290" max="12290" width="10.75" style="5" customWidth="1"/>
    <col min="12291" max="12295" width="0" style="5" hidden="1" customWidth="1"/>
    <col min="12296" max="12542" width="9" style="5"/>
    <col min="12543" max="12543" width="7.125" style="5" customWidth="1"/>
    <col min="12544" max="12544" width="36.375" style="5" customWidth="1"/>
    <col min="12545" max="12545" width="107.625" style="5" customWidth="1"/>
    <col min="12546" max="12546" width="10.75" style="5" customWidth="1"/>
    <col min="12547" max="12551" width="0" style="5" hidden="1" customWidth="1"/>
    <col min="12552" max="12798" width="9" style="5"/>
    <col min="12799" max="12799" width="7.125" style="5" customWidth="1"/>
    <col min="12800" max="12800" width="36.375" style="5" customWidth="1"/>
    <col min="12801" max="12801" width="107.625" style="5" customWidth="1"/>
    <col min="12802" max="12802" width="10.75" style="5" customWidth="1"/>
    <col min="12803" max="12807" width="0" style="5" hidden="1" customWidth="1"/>
    <col min="12808" max="13054" width="9" style="5"/>
    <col min="13055" max="13055" width="7.125" style="5" customWidth="1"/>
    <col min="13056" max="13056" width="36.375" style="5" customWidth="1"/>
    <col min="13057" max="13057" width="107.625" style="5" customWidth="1"/>
    <col min="13058" max="13058" width="10.75" style="5" customWidth="1"/>
    <col min="13059" max="13063" width="0" style="5" hidden="1" customWidth="1"/>
    <col min="13064" max="13310" width="9" style="5"/>
    <col min="13311" max="13311" width="7.125" style="5" customWidth="1"/>
    <col min="13312" max="13312" width="36.375" style="5" customWidth="1"/>
    <col min="13313" max="13313" width="107.625" style="5" customWidth="1"/>
    <col min="13314" max="13314" width="10.75" style="5" customWidth="1"/>
    <col min="13315" max="13319" width="0" style="5" hidden="1" customWidth="1"/>
    <col min="13320" max="13566" width="9" style="5"/>
    <col min="13567" max="13567" width="7.125" style="5" customWidth="1"/>
    <col min="13568" max="13568" width="36.375" style="5" customWidth="1"/>
    <col min="13569" max="13569" width="107.625" style="5" customWidth="1"/>
    <col min="13570" max="13570" width="10.75" style="5" customWidth="1"/>
    <col min="13571" max="13575" width="0" style="5" hidden="1" customWidth="1"/>
    <col min="13576" max="13822" width="9" style="5"/>
    <col min="13823" max="13823" width="7.125" style="5" customWidth="1"/>
    <col min="13824" max="13824" width="36.375" style="5" customWidth="1"/>
    <col min="13825" max="13825" width="107.625" style="5" customWidth="1"/>
    <col min="13826" max="13826" width="10.75" style="5" customWidth="1"/>
    <col min="13827" max="13831" width="0" style="5" hidden="1" customWidth="1"/>
    <col min="13832" max="14078" width="9" style="5"/>
    <col min="14079" max="14079" width="7.125" style="5" customWidth="1"/>
    <col min="14080" max="14080" width="36.375" style="5" customWidth="1"/>
    <col min="14081" max="14081" width="107.625" style="5" customWidth="1"/>
    <col min="14082" max="14082" width="10.75" style="5" customWidth="1"/>
    <col min="14083" max="14087" width="0" style="5" hidden="1" customWidth="1"/>
    <col min="14088" max="14334" width="9" style="5"/>
    <col min="14335" max="14335" width="7.125" style="5" customWidth="1"/>
    <col min="14336" max="14336" width="36.375" style="5" customWidth="1"/>
    <col min="14337" max="14337" width="107.625" style="5" customWidth="1"/>
    <col min="14338" max="14338" width="10.75" style="5" customWidth="1"/>
    <col min="14339" max="14343" width="0" style="5" hidden="1" customWidth="1"/>
    <col min="14344" max="14590" width="9" style="5"/>
    <col min="14591" max="14591" width="7.125" style="5" customWidth="1"/>
    <col min="14592" max="14592" width="36.375" style="5" customWidth="1"/>
    <col min="14593" max="14593" width="107.625" style="5" customWidth="1"/>
    <col min="14594" max="14594" width="10.75" style="5" customWidth="1"/>
    <col min="14595" max="14599" width="0" style="5" hidden="1" customWidth="1"/>
    <col min="14600" max="14846" width="9" style="5"/>
    <col min="14847" max="14847" width="7.125" style="5" customWidth="1"/>
    <col min="14848" max="14848" width="36.375" style="5" customWidth="1"/>
    <col min="14849" max="14849" width="107.625" style="5" customWidth="1"/>
    <col min="14850" max="14850" width="10.75" style="5" customWidth="1"/>
    <col min="14851" max="14855" width="0" style="5" hidden="1" customWidth="1"/>
    <col min="14856" max="15102" width="9" style="5"/>
    <col min="15103" max="15103" width="7.125" style="5" customWidth="1"/>
    <col min="15104" max="15104" width="36.375" style="5" customWidth="1"/>
    <col min="15105" max="15105" width="107.625" style="5" customWidth="1"/>
    <col min="15106" max="15106" width="10.75" style="5" customWidth="1"/>
    <col min="15107" max="15111" width="0" style="5" hidden="1" customWidth="1"/>
    <col min="15112" max="15358" width="9" style="5"/>
    <col min="15359" max="15359" width="7.125" style="5" customWidth="1"/>
    <col min="15360" max="15360" width="36.375" style="5" customWidth="1"/>
    <col min="15361" max="15361" width="107.625" style="5" customWidth="1"/>
    <col min="15362" max="15362" width="10.75" style="5" customWidth="1"/>
    <col min="15363" max="15367" width="0" style="5" hidden="1" customWidth="1"/>
    <col min="15368" max="15614" width="9" style="5"/>
    <col min="15615" max="15615" width="7.125" style="5" customWidth="1"/>
    <col min="15616" max="15616" width="36.375" style="5" customWidth="1"/>
    <col min="15617" max="15617" width="107.625" style="5" customWidth="1"/>
    <col min="15618" max="15618" width="10.75" style="5" customWidth="1"/>
    <col min="15619" max="15623" width="0" style="5" hidden="1" customWidth="1"/>
    <col min="15624" max="15870" width="9" style="5"/>
    <col min="15871" max="15871" width="7.125" style="5" customWidth="1"/>
    <col min="15872" max="15872" width="36.375" style="5" customWidth="1"/>
    <col min="15873" max="15873" width="107.625" style="5" customWidth="1"/>
    <col min="15874" max="15874" width="10.75" style="5" customWidth="1"/>
    <col min="15875" max="15879" width="0" style="5" hidden="1" customWidth="1"/>
    <col min="15880" max="16126" width="9" style="5"/>
    <col min="16127" max="16127" width="7.125" style="5" customWidth="1"/>
    <col min="16128" max="16128" width="36.375" style="5" customWidth="1"/>
    <col min="16129" max="16129" width="107.625" style="5" customWidth="1"/>
    <col min="16130" max="16130" width="10.75" style="5" customWidth="1"/>
    <col min="16131" max="16135" width="0" style="5" hidden="1" customWidth="1"/>
    <col min="16136" max="16384" width="9" style="5"/>
  </cols>
  <sheetData>
    <row r="1" spans="1:254" ht="22.5" customHeight="1">
      <c r="A1" s="267" t="s">
        <v>201</v>
      </c>
      <c r="B1" s="267"/>
      <c r="I1" s="238" t="s">
        <v>40</v>
      </c>
    </row>
    <row r="2" spans="1:254" ht="15" customHeight="1">
      <c r="A2" s="237"/>
      <c r="B2" s="237"/>
      <c r="I2" s="218"/>
    </row>
    <row r="3" spans="1:254" ht="39.75" customHeight="1">
      <c r="A3" s="269" t="s">
        <v>203</v>
      </c>
      <c r="B3" s="269"/>
      <c r="C3" s="269"/>
      <c r="D3" s="269"/>
      <c r="E3" s="269"/>
      <c r="F3" s="269"/>
      <c r="G3" s="269"/>
      <c r="H3" s="269"/>
      <c r="I3" s="269"/>
      <c r="J3" s="21"/>
      <c r="K3" s="21"/>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29.25" customHeight="1">
      <c r="A4" s="270" t="str">
        <f>'Biểu số 01a Thuyết minh B 01'!A3:M3</f>
        <v>(Kèm theo Nghị quyết số       /NQ-HĐND ngày       /02/2025 của HĐND huyện Na Rì)</v>
      </c>
      <c r="B4" s="270"/>
      <c r="C4" s="270"/>
      <c r="D4" s="270"/>
      <c r="E4" s="270"/>
      <c r="F4" s="270"/>
      <c r="G4" s="270"/>
      <c r="H4" s="270"/>
      <c r="I4" s="270"/>
      <c r="J4" s="21"/>
      <c r="K4" s="21"/>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row>
    <row r="5" spans="1:254" ht="22.5" customHeight="1">
      <c r="C5" s="271"/>
      <c r="D5" s="271"/>
      <c r="G5" s="22"/>
      <c r="H5" s="272" t="s">
        <v>164</v>
      </c>
      <c r="I5" s="272"/>
    </row>
    <row r="6" spans="1:254" ht="56.25" customHeight="1">
      <c r="A6" s="273" t="s">
        <v>0</v>
      </c>
      <c r="B6" s="273" t="s">
        <v>17</v>
      </c>
      <c r="C6" s="273" t="s">
        <v>202</v>
      </c>
      <c r="D6" s="273"/>
      <c r="E6" s="273" t="s">
        <v>0</v>
      </c>
      <c r="F6" s="273" t="s">
        <v>17</v>
      </c>
      <c r="G6" s="274" t="s">
        <v>41</v>
      </c>
      <c r="H6" s="275"/>
      <c r="I6" s="222" t="s">
        <v>14</v>
      </c>
    </row>
    <row r="7" spans="1:254" ht="23.25" customHeight="1">
      <c r="A7" s="273"/>
      <c r="B7" s="273"/>
      <c r="C7" s="23" t="s">
        <v>18</v>
      </c>
      <c r="D7" s="24" t="s">
        <v>19</v>
      </c>
      <c r="E7" s="273"/>
      <c r="F7" s="273"/>
      <c r="G7" s="23" t="s">
        <v>18</v>
      </c>
      <c r="H7" s="24" t="s">
        <v>19</v>
      </c>
      <c r="I7" s="24"/>
    </row>
    <row r="8" spans="1:254" ht="32.1" customHeight="1">
      <c r="A8" s="268" t="s">
        <v>20</v>
      </c>
      <c r="B8" s="268"/>
      <c r="C8" s="73"/>
      <c r="D8" s="25">
        <f>D9+D29+D33+D99+D102+D106</f>
        <v>76785236</v>
      </c>
      <c r="E8" s="268" t="s">
        <v>20</v>
      </c>
      <c r="F8" s="268"/>
      <c r="G8" s="63"/>
      <c r="H8" s="25">
        <f>H9+H29+H33+H99+H102+H106</f>
        <v>76785236</v>
      </c>
      <c r="I8" s="74"/>
      <c r="L8" s="4">
        <f>D8-H8</f>
        <v>0</v>
      </c>
    </row>
    <row r="9" spans="1:254" ht="32.1" customHeight="1">
      <c r="A9" s="92" t="s">
        <v>45</v>
      </c>
      <c r="B9" s="92" t="s">
        <v>104</v>
      </c>
      <c r="C9" s="84"/>
      <c r="D9" s="87">
        <f>D10+D24+D27</f>
        <v>13477600</v>
      </c>
      <c r="E9" s="92" t="s">
        <v>45</v>
      </c>
      <c r="F9" s="92" t="s">
        <v>104</v>
      </c>
      <c r="G9" s="107"/>
      <c r="H9" s="87">
        <f>H10+H24+H27</f>
        <v>13477600</v>
      </c>
      <c r="I9" s="86"/>
      <c r="L9" s="4"/>
    </row>
    <row r="10" spans="1:254" ht="42" customHeight="1">
      <c r="A10" s="148">
        <v>1</v>
      </c>
      <c r="B10" s="148" t="s">
        <v>77</v>
      </c>
      <c r="C10" s="53"/>
      <c r="D10" s="16">
        <f>SUM(D11:D13)+D17+D18</f>
        <v>12330600</v>
      </c>
      <c r="E10" s="148">
        <v>1</v>
      </c>
      <c r="F10" s="148" t="s">
        <v>75</v>
      </c>
      <c r="G10" s="91"/>
      <c r="H10" s="16">
        <f>SUM(H11:H13)+H17+H18</f>
        <v>12330600</v>
      </c>
      <c r="I10" s="90"/>
      <c r="L10" s="4"/>
    </row>
    <row r="11" spans="1:254" ht="32.1" customHeight="1">
      <c r="A11" s="148"/>
      <c r="B11" s="108"/>
      <c r="C11" s="108" t="s">
        <v>105</v>
      </c>
      <c r="D11" s="27">
        <v>125000</v>
      </c>
      <c r="E11" s="148"/>
      <c r="F11" s="108"/>
      <c r="G11" s="108" t="s">
        <v>105</v>
      </c>
      <c r="H11" s="27">
        <v>125000</v>
      </c>
      <c r="I11" s="90"/>
      <c r="L11" s="4"/>
    </row>
    <row r="12" spans="1:254" ht="32.1" customHeight="1">
      <c r="A12" s="148"/>
      <c r="B12" s="80"/>
      <c r="C12" s="80" t="s">
        <v>106</v>
      </c>
      <c r="D12" s="27">
        <v>500000</v>
      </c>
      <c r="E12" s="148"/>
      <c r="F12" s="80"/>
      <c r="G12" s="80" t="s">
        <v>106</v>
      </c>
      <c r="H12" s="27">
        <v>500000</v>
      </c>
      <c r="I12" s="90"/>
      <c r="L12" s="4"/>
    </row>
    <row r="13" spans="1:254" ht="32.1" customHeight="1">
      <c r="A13" s="148"/>
      <c r="B13" s="80"/>
      <c r="C13" s="82" t="s">
        <v>108</v>
      </c>
      <c r="D13" s="27">
        <f>SUM(D14:D16)</f>
        <v>804000</v>
      </c>
      <c r="E13" s="148"/>
      <c r="F13" s="80"/>
      <c r="G13" s="82" t="s">
        <v>108</v>
      </c>
      <c r="H13" s="27">
        <f>SUM(H14:H16)</f>
        <v>804000</v>
      </c>
      <c r="I13" s="90"/>
      <c r="L13" s="4"/>
    </row>
    <row r="14" spans="1:254" ht="44.25" customHeight="1">
      <c r="A14" s="148"/>
      <c r="B14" s="80"/>
      <c r="C14" s="83" t="s">
        <v>109</v>
      </c>
      <c r="D14" s="97">
        <v>192000</v>
      </c>
      <c r="E14" s="148"/>
      <c r="F14" s="80"/>
      <c r="G14" s="83" t="s">
        <v>109</v>
      </c>
      <c r="H14" s="97">
        <v>192000</v>
      </c>
      <c r="I14" s="90"/>
      <c r="L14" s="4"/>
    </row>
    <row r="15" spans="1:254" ht="32.1" customHeight="1">
      <c r="A15" s="148"/>
      <c r="B15" s="80"/>
      <c r="C15" s="83" t="s">
        <v>110</v>
      </c>
      <c r="D15" s="97">
        <v>258000</v>
      </c>
      <c r="E15" s="148"/>
      <c r="F15" s="80"/>
      <c r="G15" s="83" t="s">
        <v>110</v>
      </c>
      <c r="H15" s="97">
        <v>258000</v>
      </c>
      <c r="I15" s="90"/>
      <c r="L15" s="4"/>
    </row>
    <row r="16" spans="1:254" ht="32.1" customHeight="1">
      <c r="A16" s="148"/>
      <c r="B16" s="80"/>
      <c r="C16" s="83" t="s">
        <v>111</v>
      </c>
      <c r="D16" s="97">
        <v>354000</v>
      </c>
      <c r="E16" s="148"/>
      <c r="F16" s="80"/>
      <c r="G16" s="83" t="s">
        <v>111</v>
      </c>
      <c r="H16" s="97">
        <v>354000</v>
      </c>
      <c r="I16" s="90"/>
      <c r="L16" s="4"/>
    </row>
    <row r="17" spans="1:12" ht="32.1" customHeight="1">
      <c r="A17" s="148"/>
      <c r="B17" s="80"/>
      <c r="C17" s="82" t="s">
        <v>112</v>
      </c>
      <c r="D17" s="27">
        <v>600000</v>
      </c>
      <c r="E17" s="148"/>
      <c r="F17" s="80"/>
      <c r="G17" s="82" t="s">
        <v>112</v>
      </c>
      <c r="H17" s="27">
        <v>600000</v>
      </c>
      <c r="I17" s="90"/>
      <c r="L17" s="4"/>
    </row>
    <row r="18" spans="1:12" ht="32.1" customHeight="1">
      <c r="A18" s="148"/>
      <c r="B18" s="80"/>
      <c r="C18" s="101" t="s">
        <v>113</v>
      </c>
      <c r="D18" s="27">
        <f>SUM(D19:D23)</f>
        <v>10301600</v>
      </c>
      <c r="E18" s="148"/>
      <c r="F18" s="80"/>
      <c r="G18" s="101" t="s">
        <v>113</v>
      </c>
      <c r="H18" s="27">
        <f>SUM(H19:H23)</f>
        <v>10301600</v>
      </c>
      <c r="I18" s="90"/>
      <c r="L18" s="4"/>
    </row>
    <row r="19" spans="1:12" ht="39.75" customHeight="1">
      <c r="A19" s="148"/>
      <c r="B19" s="80"/>
      <c r="C19" s="83" t="s">
        <v>114</v>
      </c>
      <c r="D19" s="97">
        <v>2037000</v>
      </c>
      <c r="E19" s="148"/>
      <c r="F19" s="80"/>
      <c r="G19" s="83" t="s">
        <v>114</v>
      </c>
      <c r="H19" s="97">
        <v>2037000</v>
      </c>
      <c r="I19" s="90"/>
      <c r="L19" s="4"/>
    </row>
    <row r="20" spans="1:12" ht="38.25" customHeight="1">
      <c r="A20" s="148"/>
      <c r="B20" s="80"/>
      <c r="C20" s="83" t="s">
        <v>115</v>
      </c>
      <c r="D20" s="97">
        <v>5810000</v>
      </c>
      <c r="E20" s="148"/>
      <c r="F20" s="80"/>
      <c r="G20" s="83" t="s">
        <v>115</v>
      </c>
      <c r="H20" s="97">
        <v>5810000</v>
      </c>
      <c r="I20" s="90"/>
      <c r="L20" s="4"/>
    </row>
    <row r="21" spans="1:12" ht="57" customHeight="1">
      <c r="A21" s="148"/>
      <c r="B21" s="80"/>
      <c r="C21" s="83" t="s">
        <v>116</v>
      </c>
      <c r="D21" s="97">
        <v>220000</v>
      </c>
      <c r="E21" s="148"/>
      <c r="F21" s="80"/>
      <c r="G21" s="83" t="s">
        <v>116</v>
      </c>
      <c r="H21" s="97">
        <v>220000</v>
      </c>
      <c r="I21" s="90"/>
      <c r="L21" s="4"/>
    </row>
    <row r="22" spans="1:12" ht="39" customHeight="1">
      <c r="A22" s="148"/>
      <c r="B22" s="80"/>
      <c r="C22" s="102" t="s">
        <v>117</v>
      </c>
      <c r="D22" s="97">
        <v>1568600</v>
      </c>
      <c r="E22" s="148"/>
      <c r="F22" s="80"/>
      <c r="G22" s="102" t="s">
        <v>117</v>
      </c>
      <c r="H22" s="97">
        <v>1568600</v>
      </c>
      <c r="I22" s="90"/>
      <c r="L22" s="4"/>
    </row>
    <row r="23" spans="1:12" ht="45.75" customHeight="1">
      <c r="A23" s="148"/>
      <c r="B23" s="80"/>
      <c r="C23" s="83" t="s">
        <v>118</v>
      </c>
      <c r="D23" s="97">
        <v>666000</v>
      </c>
      <c r="E23" s="148"/>
      <c r="F23" s="80"/>
      <c r="G23" s="83" t="s">
        <v>118</v>
      </c>
      <c r="H23" s="97">
        <v>666000</v>
      </c>
      <c r="I23" s="90"/>
      <c r="L23" s="4"/>
    </row>
    <row r="24" spans="1:12" ht="32.1" customHeight="1">
      <c r="A24" s="148">
        <v>2</v>
      </c>
      <c r="B24" s="148" t="s">
        <v>73</v>
      </c>
      <c r="C24" s="53"/>
      <c r="D24" s="16">
        <f>SUM(D25:D26)</f>
        <v>1047000</v>
      </c>
      <c r="E24" s="148">
        <v>2</v>
      </c>
      <c r="F24" s="148" t="s">
        <v>66</v>
      </c>
      <c r="G24" s="91"/>
      <c r="H24" s="16">
        <f>SUM(H25:H26)</f>
        <v>1047000</v>
      </c>
      <c r="I24" s="90"/>
      <c r="L24" s="4"/>
    </row>
    <row r="25" spans="1:12" ht="32.1" customHeight="1">
      <c r="A25" s="148"/>
      <c r="B25" s="148"/>
      <c r="C25" s="81" t="s">
        <v>107</v>
      </c>
      <c r="D25" s="27">
        <v>831000</v>
      </c>
      <c r="E25" s="51"/>
      <c r="F25" s="51"/>
      <c r="G25" s="81" t="s">
        <v>107</v>
      </c>
      <c r="H25" s="27">
        <v>831000</v>
      </c>
      <c r="I25" s="90"/>
      <c r="L25" s="4"/>
    </row>
    <row r="26" spans="1:12" ht="50.1" customHeight="1">
      <c r="A26" s="148"/>
      <c r="B26" s="148"/>
      <c r="C26" s="81" t="s">
        <v>210</v>
      </c>
      <c r="D26" s="27">
        <v>216000</v>
      </c>
      <c r="E26" s="51"/>
      <c r="F26" s="51"/>
      <c r="G26" s="81" t="s">
        <v>210</v>
      </c>
      <c r="H26" s="27">
        <v>216000</v>
      </c>
      <c r="I26" s="90"/>
      <c r="L26" s="4"/>
    </row>
    <row r="27" spans="1:12" ht="32.1" customHeight="1">
      <c r="A27" s="52">
        <v>3</v>
      </c>
      <c r="B27" s="148" t="s">
        <v>137</v>
      </c>
      <c r="C27" s="53"/>
      <c r="D27" s="16">
        <f>D28</f>
        <v>100000</v>
      </c>
      <c r="E27" s="52">
        <v>3</v>
      </c>
      <c r="F27" s="148" t="s">
        <v>137</v>
      </c>
      <c r="G27" s="53"/>
      <c r="H27" s="67">
        <f>H28</f>
        <v>100000</v>
      </c>
      <c r="I27" s="54"/>
      <c r="L27" s="4"/>
    </row>
    <row r="28" spans="1:12" ht="32.1" customHeight="1">
      <c r="A28" s="148"/>
      <c r="B28" s="148"/>
      <c r="C28" s="81" t="s">
        <v>192</v>
      </c>
      <c r="D28" s="27">
        <v>100000</v>
      </c>
      <c r="E28" s="51"/>
      <c r="F28" s="51"/>
      <c r="G28" s="81" t="s">
        <v>192</v>
      </c>
      <c r="H28" s="27">
        <v>100000</v>
      </c>
      <c r="I28" s="90"/>
      <c r="L28" s="4"/>
    </row>
    <row r="29" spans="1:12" ht="32.1" customHeight="1">
      <c r="A29" s="92" t="s">
        <v>119</v>
      </c>
      <c r="B29" s="92" t="s">
        <v>120</v>
      </c>
      <c r="C29" s="84"/>
      <c r="D29" s="87">
        <f>D30</f>
        <v>3018300</v>
      </c>
      <c r="E29" s="92" t="s">
        <v>119</v>
      </c>
      <c r="F29" s="92" t="s">
        <v>120</v>
      </c>
      <c r="G29" s="84"/>
      <c r="H29" s="87">
        <f>H30</f>
        <v>3018300</v>
      </c>
      <c r="I29" s="86"/>
      <c r="L29" s="4"/>
    </row>
    <row r="30" spans="1:12" ht="32.1" customHeight="1">
      <c r="A30" s="148">
        <v>1</v>
      </c>
      <c r="B30" s="148" t="s">
        <v>73</v>
      </c>
      <c r="C30" s="53"/>
      <c r="D30" s="16">
        <f>SUM(D31:D32)</f>
        <v>3018300</v>
      </c>
      <c r="E30" s="148">
        <v>1</v>
      </c>
      <c r="F30" s="148" t="s">
        <v>66</v>
      </c>
      <c r="G30" s="53"/>
      <c r="H30" s="16">
        <f>SUM(H31:H32)</f>
        <v>3018300</v>
      </c>
      <c r="I30" s="90"/>
      <c r="L30" s="4"/>
    </row>
    <row r="31" spans="1:12" ht="32.1" customHeight="1">
      <c r="A31" s="148"/>
      <c r="B31" s="148"/>
      <c r="C31" s="108" t="s">
        <v>121</v>
      </c>
      <c r="D31" s="27">
        <v>140000</v>
      </c>
      <c r="E31" s="148"/>
      <c r="F31" s="148"/>
      <c r="G31" s="108" t="s">
        <v>121</v>
      </c>
      <c r="H31" s="27">
        <v>140000</v>
      </c>
      <c r="I31" s="90"/>
      <c r="L31" s="4"/>
    </row>
    <row r="32" spans="1:12" ht="32.1" customHeight="1">
      <c r="A32" s="148"/>
      <c r="B32" s="148"/>
      <c r="C32" s="108" t="s">
        <v>122</v>
      </c>
      <c r="D32" s="27">
        <v>2878300</v>
      </c>
      <c r="E32" s="148"/>
      <c r="F32" s="148"/>
      <c r="G32" s="108" t="s">
        <v>122</v>
      </c>
      <c r="H32" s="27">
        <v>2878300</v>
      </c>
      <c r="I32" s="90"/>
      <c r="L32" s="4"/>
    </row>
    <row r="33" spans="1:12" ht="32.1" customHeight="1">
      <c r="A33" s="92" t="s">
        <v>103</v>
      </c>
      <c r="B33" s="92" t="s">
        <v>102</v>
      </c>
      <c r="C33" s="84"/>
      <c r="D33" s="87">
        <f>D34+D48+D58+D62+D69+D79+D86+D96</f>
        <v>22006936</v>
      </c>
      <c r="E33" s="92" t="s">
        <v>103</v>
      </c>
      <c r="F33" s="92" t="s">
        <v>102</v>
      </c>
      <c r="G33" s="107"/>
      <c r="H33" s="87">
        <f>H34+H48+H62+H69+H86+H96</f>
        <v>22006936</v>
      </c>
      <c r="I33" s="86"/>
      <c r="L33" s="4"/>
    </row>
    <row r="34" spans="1:12" ht="32.1" customHeight="1">
      <c r="A34" s="52">
        <v>1</v>
      </c>
      <c r="B34" s="148" t="s">
        <v>137</v>
      </c>
      <c r="C34" s="53"/>
      <c r="D34" s="16">
        <f>SUM(D35:D47)</f>
        <v>9985274</v>
      </c>
      <c r="E34" s="52">
        <v>1</v>
      </c>
      <c r="F34" s="148" t="s">
        <v>137</v>
      </c>
      <c r="G34" s="53"/>
      <c r="H34" s="67">
        <f>SUM(H35:H47)</f>
        <v>9967774</v>
      </c>
      <c r="I34" s="54"/>
      <c r="J34" s="26">
        <f>H34-D34</f>
        <v>-17500</v>
      </c>
      <c r="K34" s="26"/>
    </row>
    <row r="35" spans="1:12" ht="32.1" customHeight="1">
      <c r="A35" s="148"/>
      <c r="B35" s="148"/>
      <c r="C35" s="64" t="s">
        <v>54</v>
      </c>
      <c r="D35" s="28">
        <v>3885221</v>
      </c>
      <c r="E35" s="149"/>
      <c r="F35" s="148"/>
      <c r="G35" s="64" t="s">
        <v>54</v>
      </c>
      <c r="H35" s="28">
        <v>3885221</v>
      </c>
      <c r="I35" s="51"/>
      <c r="J35" s="61"/>
      <c r="K35" s="61"/>
      <c r="L35" s="68"/>
    </row>
    <row r="36" spans="1:12" ht="32.1" customHeight="1">
      <c r="A36" s="148"/>
      <c r="B36" s="148"/>
      <c r="C36" s="64" t="s">
        <v>55</v>
      </c>
      <c r="D36" s="28">
        <v>953870</v>
      </c>
      <c r="E36" s="149"/>
      <c r="F36" s="148"/>
      <c r="G36" s="64" t="s">
        <v>55</v>
      </c>
      <c r="H36" s="28">
        <v>953870</v>
      </c>
      <c r="I36" s="51"/>
      <c r="J36" s="61"/>
      <c r="K36" s="61"/>
      <c r="L36" s="68"/>
    </row>
    <row r="37" spans="1:12" ht="32.1" customHeight="1">
      <c r="A37" s="148"/>
      <c r="B37" s="148"/>
      <c r="C37" s="64" t="s">
        <v>56</v>
      </c>
      <c r="D37" s="28">
        <v>1825664</v>
      </c>
      <c r="E37" s="149"/>
      <c r="F37" s="148"/>
      <c r="G37" s="64" t="s">
        <v>56</v>
      </c>
      <c r="H37" s="28">
        <v>1825664</v>
      </c>
      <c r="I37" s="51"/>
      <c r="J37" s="61"/>
      <c r="K37" s="61"/>
      <c r="L37" s="68"/>
    </row>
    <row r="38" spans="1:12" ht="50.1" customHeight="1">
      <c r="A38" s="148"/>
      <c r="B38" s="148"/>
      <c r="C38" s="64" t="s">
        <v>57</v>
      </c>
      <c r="D38" s="28">
        <v>1078200</v>
      </c>
      <c r="E38" s="149"/>
      <c r="F38" s="148"/>
      <c r="G38" s="64" t="s">
        <v>57</v>
      </c>
      <c r="H38" s="28">
        <v>1078200</v>
      </c>
      <c r="I38" s="51"/>
      <c r="J38" s="61"/>
      <c r="K38" s="61"/>
      <c r="L38" s="68"/>
    </row>
    <row r="39" spans="1:12" ht="50.1" customHeight="1">
      <c r="A39" s="223"/>
      <c r="B39" s="223"/>
      <c r="C39" s="224" t="s">
        <v>58</v>
      </c>
      <c r="D39" s="225">
        <v>95000</v>
      </c>
      <c r="E39" s="226"/>
      <c r="F39" s="223"/>
      <c r="G39" s="224" t="s">
        <v>58</v>
      </c>
      <c r="H39" s="225">
        <v>0</v>
      </c>
      <c r="I39" s="227" t="s">
        <v>90</v>
      </c>
      <c r="J39" s="61"/>
      <c r="K39" s="61"/>
      <c r="L39" s="68"/>
    </row>
    <row r="40" spans="1:12" ht="50.1" customHeight="1">
      <c r="A40" s="148"/>
      <c r="B40" s="148"/>
      <c r="C40" s="65" t="s">
        <v>64</v>
      </c>
      <c r="D40" s="28">
        <v>245000</v>
      </c>
      <c r="E40" s="149"/>
      <c r="F40" s="148"/>
      <c r="G40" s="65" t="s">
        <v>64</v>
      </c>
      <c r="H40" s="28">
        <v>245000</v>
      </c>
      <c r="I40" s="51"/>
      <c r="J40" s="61"/>
      <c r="K40" s="61"/>
      <c r="L40" s="68"/>
    </row>
    <row r="41" spans="1:12" ht="32.1" customHeight="1">
      <c r="A41" s="148"/>
      <c r="B41" s="148"/>
      <c r="C41" s="103" t="s">
        <v>59</v>
      </c>
      <c r="D41" s="28">
        <v>10500</v>
      </c>
      <c r="E41" s="149"/>
      <c r="F41" s="148"/>
      <c r="G41" s="103" t="s">
        <v>59</v>
      </c>
      <c r="H41" s="28">
        <v>10500</v>
      </c>
      <c r="I41" s="51"/>
      <c r="J41" s="61"/>
      <c r="K41" s="61"/>
      <c r="L41" s="68"/>
    </row>
    <row r="42" spans="1:12" ht="41.25" customHeight="1">
      <c r="A42" s="148"/>
      <c r="B42" s="148"/>
      <c r="C42" s="64" t="s">
        <v>60</v>
      </c>
      <c r="D42" s="28">
        <v>55800</v>
      </c>
      <c r="E42" s="149"/>
      <c r="F42" s="148"/>
      <c r="G42" s="64" t="s">
        <v>60</v>
      </c>
      <c r="H42" s="28">
        <v>55800</v>
      </c>
      <c r="I42" s="51"/>
      <c r="J42" s="61"/>
      <c r="K42" s="61"/>
      <c r="L42" s="68"/>
    </row>
    <row r="43" spans="1:12" ht="32.1" customHeight="1">
      <c r="A43" s="148"/>
      <c r="B43" s="148"/>
      <c r="C43" s="57" t="s">
        <v>61</v>
      </c>
      <c r="D43" s="28">
        <v>27000</v>
      </c>
      <c r="E43" s="149"/>
      <c r="F43" s="148"/>
      <c r="G43" s="57" t="s">
        <v>61</v>
      </c>
      <c r="H43" s="28">
        <v>27000</v>
      </c>
      <c r="I43" s="51"/>
      <c r="J43" s="61"/>
      <c r="K43" s="61"/>
      <c r="L43" s="68"/>
    </row>
    <row r="44" spans="1:12" ht="32.1" customHeight="1">
      <c r="A44" s="148"/>
      <c r="B44" s="148"/>
      <c r="C44" s="66" t="s">
        <v>21</v>
      </c>
      <c r="D44" s="28">
        <v>1600000</v>
      </c>
      <c r="E44" s="149"/>
      <c r="F44" s="148"/>
      <c r="G44" s="66" t="s">
        <v>21</v>
      </c>
      <c r="H44" s="28">
        <v>1600000</v>
      </c>
      <c r="I44" s="51"/>
      <c r="J44" s="61"/>
      <c r="K44" s="61"/>
      <c r="L44" s="68"/>
    </row>
    <row r="45" spans="1:12" ht="32.1" customHeight="1">
      <c r="A45" s="148"/>
      <c r="B45" s="148"/>
      <c r="C45" s="66" t="s">
        <v>62</v>
      </c>
      <c r="D45" s="28">
        <v>200769</v>
      </c>
      <c r="E45" s="149"/>
      <c r="F45" s="148"/>
      <c r="G45" s="66" t="s">
        <v>62</v>
      </c>
      <c r="H45" s="28">
        <v>200769</v>
      </c>
      <c r="I45" s="51"/>
      <c r="J45" s="61"/>
      <c r="K45" s="61"/>
      <c r="L45" s="68"/>
    </row>
    <row r="46" spans="1:12" ht="32.1" customHeight="1">
      <c r="A46" s="148"/>
      <c r="B46" s="148"/>
      <c r="C46" s="66" t="s">
        <v>63</v>
      </c>
      <c r="D46" s="28">
        <v>8250</v>
      </c>
      <c r="E46" s="149"/>
      <c r="F46" s="148"/>
      <c r="G46" s="66" t="s">
        <v>63</v>
      </c>
      <c r="H46" s="28">
        <v>8250</v>
      </c>
      <c r="I46" s="51"/>
      <c r="J46" s="61"/>
      <c r="K46" s="61"/>
      <c r="L46" s="68"/>
    </row>
    <row r="47" spans="1:12" ht="49.5" customHeight="1">
      <c r="A47" s="148"/>
      <c r="B47" s="148"/>
      <c r="C47" s="30"/>
      <c r="D47" s="28"/>
      <c r="E47" s="149"/>
      <c r="F47" s="148"/>
      <c r="G47" s="108" t="s">
        <v>86</v>
      </c>
      <c r="H47" s="62">
        <v>77500</v>
      </c>
      <c r="I47" s="51" t="s">
        <v>100</v>
      </c>
      <c r="J47" s="61"/>
      <c r="K47" s="61"/>
      <c r="L47" s="68"/>
    </row>
    <row r="48" spans="1:12" ht="32.1" customHeight="1">
      <c r="A48" s="148">
        <v>2</v>
      </c>
      <c r="B48" s="148" t="s">
        <v>65</v>
      </c>
      <c r="C48" s="53"/>
      <c r="D48" s="29">
        <f>SUM(D49:D57)</f>
        <v>1600922</v>
      </c>
      <c r="E48" s="148">
        <v>2</v>
      </c>
      <c r="F48" s="148" t="s">
        <v>66</v>
      </c>
      <c r="G48" s="53"/>
      <c r="H48" s="60">
        <f>SUM(H49:H61)</f>
        <v>2780051</v>
      </c>
      <c r="I48" s="148"/>
      <c r="J48" s="61"/>
      <c r="K48" s="61"/>
      <c r="L48" s="59">
        <f>D48+D58</f>
        <v>2780051</v>
      </c>
    </row>
    <row r="49" spans="1:12" ht="32.1" customHeight="1">
      <c r="A49" s="148"/>
      <c r="B49" s="148"/>
      <c r="C49" s="64" t="s">
        <v>74</v>
      </c>
      <c r="D49" s="28">
        <v>1017900</v>
      </c>
      <c r="E49" s="148"/>
      <c r="F49" s="148"/>
      <c r="G49" s="64" t="s">
        <v>74</v>
      </c>
      <c r="H49" s="32">
        <f>D49+D59</f>
        <v>1956895</v>
      </c>
      <c r="I49" s="51"/>
      <c r="J49" s="61"/>
      <c r="K49" s="61"/>
      <c r="L49" s="68"/>
    </row>
    <row r="50" spans="1:12" ht="32.1" customHeight="1">
      <c r="A50" s="148"/>
      <c r="B50" s="148"/>
      <c r="C50" s="64" t="s">
        <v>67</v>
      </c>
      <c r="D50" s="28">
        <v>83534</v>
      </c>
      <c r="E50" s="148"/>
      <c r="F50" s="148"/>
      <c r="G50" s="64" t="s">
        <v>67</v>
      </c>
      <c r="H50" s="32">
        <f>D50+D61</f>
        <v>167068</v>
      </c>
      <c r="I50" s="51"/>
      <c r="J50" s="61"/>
      <c r="K50" s="61"/>
      <c r="L50" s="68"/>
    </row>
    <row r="51" spans="1:12" ht="32.1" customHeight="1">
      <c r="A51" s="148"/>
      <c r="B51" s="148"/>
      <c r="C51" s="64" t="s">
        <v>68</v>
      </c>
      <c r="D51" s="28">
        <v>1788</v>
      </c>
      <c r="E51" s="148"/>
      <c r="F51" s="148"/>
      <c r="G51" s="64" t="s">
        <v>68</v>
      </c>
      <c r="H51" s="32">
        <v>1788</v>
      </c>
      <c r="I51" s="51"/>
      <c r="J51" s="61"/>
      <c r="K51" s="61"/>
      <c r="L51" s="68"/>
    </row>
    <row r="52" spans="1:12" ht="32.1" customHeight="1">
      <c r="A52" s="148"/>
      <c r="B52" s="148"/>
      <c r="C52" s="64" t="s">
        <v>69</v>
      </c>
      <c r="D52" s="28">
        <v>182700</v>
      </c>
      <c r="E52" s="148"/>
      <c r="F52" s="148"/>
      <c r="G52" s="64" t="s">
        <v>69</v>
      </c>
      <c r="H52" s="32">
        <f>D52+D60</f>
        <v>339300</v>
      </c>
      <c r="I52" s="51"/>
      <c r="J52" s="61"/>
      <c r="K52" s="61"/>
      <c r="L52" s="68"/>
    </row>
    <row r="53" spans="1:12" ht="32.1" customHeight="1">
      <c r="A53" s="148"/>
      <c r="B53" s="148"/>
      <c r="C53" s="64" t="s">
        <v>70</v>
      </c>
      <c r="D53" s="28">
        <v>103400</v>
      </c>
      <c r="E53" s="148"/>
      <c r="F53" s="148"/>
      <c r="G53" s="64" t="s">
        <v>70</v>
      </c>
      <c r="H53" s="32">
        <v>103400</v>
      </c>
      <c r="I53" s="51"/>
      <c r="J53" s="61"/>
      <c r="K53" s="61"/>
      <c r="L53" s="68"/>
    </row>
    <row r="54" spans="1:12" ht="32.1" customHeight="1">
      <c r="A54" s="148"/>
      <c r="B54" s="148"/>
      <c r="C54" s="64" t="s">
        <v>71</v>
      </c>
      <c r="D54" s="28">
        <v>62800</v>
      </c>
      <c r="E54" s="148"/>
      <c r="F54" s="148"/>
      <c r="G54" s="64" t="s">
        <v>71</v>
      </c>
      <c r="H54" s="32">
        <v>62800</v>
      </c>
      <c r="I54" s="51"/>
      <c r="J54" s="61"/>
      <c r="K54" s="61"/>
      <c r="L54" s="68"/>
    </row>
    <row r="55" spans="1:12" ht="32.1" customHeight="1">
      <c r="A55" s="148"/>
      <c r="B55" s="148"/>
      <c r="C55" s="69" t="s">
        <v>63</v>
      </c>
      <c r="D55" s="28">
        <v>6600</v>
      </c>
      <c r="E55" s="148"/>
      <c r="F55" s="148"/>
      <c r="G55" s="69" t="s">
        <v>63</v>
      </c>
      <c r="H55" s="32">
        <f>D55</f>
        <v>6600</v>
      </c>
      <c r="I55" s="51"/>
      <c r="J55" s="61"/>
      <c r="K55" s="61"/>
      <c r="L55" s="68"/>
    </row>
    <row r="56" spans="1:12" ht="32.1" customHeight="1">
      <c r="A56" s="148"/>
      <c r="B56" s="148"/>
      <c r="C56" s="64" t="s">
        <v>72</v>
      </c>
      <c r="D56" s="28">
        <v>79400</v>
      </c>
      <c r="E56" s="148"/>
      <c r="F56" s="148"/>
      <c r="G56" s="64" t="s">
        <v>72</v>
      </c>
      <c r="H56" s="32">
        <f>D56</f>
        <v>79400</v>
      </c>
      <c r="I56" s="51"/>
      <c r="J56" s="61"/>
      <c r="K56" s="61"/>
      <c r="L56" s="68"/>
    </row>
    <row r="57" spans="1:12" ht="32.1" customHeight="1">
      <c r="A57" s="148"/>
      <c r="B57" s="148"/>
      <c r="C57" s="69" t="s">
        <v>62</v>
      </c>
      <c r="D57" s="28">
        <v>62800</v>
      </c>
      <c r="E57" s="148"/>
      <c r="F57" s="148"/>
      <c r="G57" s="69" t="s">
        <v>62</v>
      </c>
      <c r="H57" s="32">
        <f>D57</f>
        <v>62800</v>
      </c>
      <c r="I57" s="51"/>
      <c r="J57" s="61"/>
      <c r="K57" s="61"/>
      <c r="L57" s="68"/>
    </row>
    <row r="58" spans="1:12" ht="32.1" customHeight="1">
      <c r="A58" s="148">
        <v>3</v>
      </c>
      <c r="B58" s="148" t="s">
        <v>73</v>
      </c>
      <c r="C58" s="70"/>
      <c r="D58" s="29">
        <f>SUM(D59:D61)</f>
        <v>1179129</v>
      </c>
      <c r="E58" s="148"/>
      <c r="F58" s="148"/>
      <c r="G58" s="70"/>
      <c r="H58" s="60"/>
      <c r="I58" s="148"/>
      <c r="J58" s="61"/>
      <c r="K58" s="61"/>
      <c r="L58" s="68"/>
    </row>
    <row r="59" spans="1:12" ht="32.1" customHeight="1">
      <c r="A59" s="148"/>
      <c r="B59" s="148"/>
      <c r="C59" s="64" t="s">
        <v>74</v>
      </c>
      <c r="D59" s="28">
        <v>938995</v>
      </c>
      <c r="E59" s="148"/>
      <c r="F59" s="148"/>
      <c r="G59" s="71"/>
      <c r="H59" s="32"/>
      <c r="I59" s="51"/>
      <c r="J59" s="61"/>
      <c r="K59" s="61"/>
      <c r="L59" s="68"/>
    </row>
    <row r="60" spans="1:12" ht="32.1" customHeight="1">
      <c r="A60" s="148"/>
      <c r="B60" s="148"/>
      <c r="C60" s="64" t="s">
        <v>69</v>
      </c>
      <c r="D60" s="28">
        <v>156600</v>
      </c>
      <c r="E60" s="148"/>
      <c r="F60" s="148"/>
      <c r="G60" s="30"/>
      <c r="H60" s="32"/>
      <c r="I60" s="51"/>
      <c r="J60" s="61"/>
      <c r="K60" s="61"/>
      <c r="L60" s="68"/>
    </row>
    <row r="61" spans="1:12" ht="32.1" customHeight="1">
      <c r="A61" s="148"/>
      <c r="B61" s="148"/>
      <c r="C61" s="64" t="s">
        <v>67</v>
      </c>
      <c r="D61" s="28">
        <v>83534</v>
      </c>
      <c r="E61" s="148"/>
      <c r="F61" s="148"/>
      <c r="G61" s="30"/>
      <c r="H61" s="32"/>
      <c r="I61" s="51"/>
      <c r="J61" s="61"/>
      <c r="K61" s="61"/>
      <c r="L61" s="68"/>
    </row>
    <row r="62" spans="1:12" ht="32.1" customHeight="1">
      <c r="A62" s="148">
        <v>4</v>
      </c>
      <c r="B62" s="148" t="s">
        <v>77</v>
      </c>
      <c r="C62" s="53"/>
      <c r="D62" s="29">
        <f>SUM(D63:D68)</f>
        <v>1405278</v>
      </c>
      <c r="E62" s="31">
        <v>3</v>
      </c>
      <c r="F62" s="148" t="s">
        <v>75</v>
      </c>
      <c r="G62" s="53"/>
      <c r="H62" s="29">
        <f>SUM(H63:H68)</f>
        <v>1373538</v>
      </c>
      <c r="I62" s="31"/>
      <c r="J62" s="58"/>
      <c r="K62" s="58"/>
      <c r="L62" s="59">
        <f>D62-H62</f>
        <v>31740</v>
      </c>
    </row>
    <row r="63" spans="1:12" ht="32.1" customHeight="1">
      <c r="A63" s="149"/>
      <c r="B63" s="148"/>
      <c r="C63" s="64" t="s">
        <v>74</v>
      </c>
      <c r="D63" s="28">
        <v>1027728</v>
      </c>
      <c r="E63" s="148"/>
      <c r="F63" s="148"/>
      <c r="G63" s="64" t="s">
        <v>74</v>
      </c>
      <c r="H63" s="32">
        <f>D63</f>
        <v>1027728</v>
      </c>
      <c r="I63" s="147"/>
      <c r="J63" s="61"/>
      <c r="K63" s="61"/>
      <c r="L63" s="68"/>
    </row>
    <row r="64" spans="1:12" ht="32.1" customHeight="1">
      <c r="A64" s="149"/>
      <c r="B64" s="148"/>
      <c r="C64" s="64" t="s">
        <v>69</v>
      </c>
      <c r="D64" s="28">
        <v>156600</v>
      </c>
      <c r="E64" s="148"/>
      <c r="F64" s="148"/>
      <c r="G64" s="64" t="s">
        <v>69</v>
      </c>
      <c r="H64" s="32">
        <f t="shared" ref="H64:H68" si="0">D64</f>
        <v>156600</v>
      </c>
      <c r="I64" s="147"/>
      <c r="J64" s="61"/>
      <c r="K64" s="61"/>
      <c r="L64" s="68"/>
    </row>
    <row r="65" spans="1:12" ht="79.5" customHeight="1">
      <c r="A65" s="149"/>
      <c r="B65" s="148"/>
      <c r="C65" s="64" t="s">
        <v>76</v>
      </c>
      <c r="D65" s="28">
        <v>96600</v>
      </c>
      <c r="E65" s="148"/>
      <c r="F65" s="148"/>
      <c r="G65" s="64" t="s">
        <v>78</v>
      </c>
      <c r="H65" s="32">
        <f>D65-31740</f>
        <v>64860</v>
      </c>
      <c r="I65" s="147" t="s">
        <v>171</v>
      </c>
      <c r="J65" s="61"/>
      <c r="K65" s="61"/>
      <c r="L65" s="68"/>
    </row>
    <row r="66" spans="1:12" ht="32.1" customHeight="1">
      <c r="A66" s="149"/>
      <c r="B66" s="148"/>
      <c r="C66" s="64" t="s">
        <v>60</v>
      </c>
      <c r="D66" s="28">
        <v>55300</v>
      </c>
      <c r="E66" s="148"/>
      <c r="F66" s="148"/>
      <c r="G66" s="64" t="s">
        <v>60</v>
      </c>
      <c r="H66" s="32">
        <f t="shared" si="0"/>
        <v>55300</v>
      </c>
      <c r="I66" s="147"/>
      <c r="J66" s="61"/>
      <c r="K66" s="61"/>
      <c r="L66" s="68"/>
    </row>
    <row r="67" spans="1:12" ht="32.1" customHeight="1">
      <c r="A67" s="149"/>
      <c r="B67" s="148"/>
      <c r="C67" s="72" t="s">
        <v>63</v>
      </c>
      <c r="D67" s="28">
        <v>5550</v>
      </c>
      <c r="E67" s="148"/>
      <c r="F67" s="148"/>
      <c r="G67" s="72" t="s">
        <v>63</v>
      </c>
      <c r="H67" s="32">
        <f t="shared" si="0"/>
        <v>5550</v>
      </c>
      <c r="I67" s="147"/>
      <c r="J67" s="61"/>
      <c r="K67" s="61"/>
      <c r="L67" s="68"/>
    </row>
    <row r="68" spans="1:12" ht="32.1" customHeight="1">
      <c r="A68" s="149"/>
      <c r="B68" s="148"/>
      <c r="C68" s="72" t="s">
        <v>62</v>
      </c>
      <c r="D68" s="28">
        <v>63500</v>
      </c>
      <c r="E68" s="148"/>
      <c r="F68" s="148"/>
      <c r="G68" s="72" t="s">
        <v>62</v>
      </c>
      <c r="H68" s="32">
        <f t="shared" si="0"/>
        <v>63500</v>
      </c>
      <c r="I68" s="147"/>
      <c r="J68" s="61"/>
      <c r="K68" s="61"/>
      <c r="L68" s="68"/>
    </row>
    <row r="69" spans="1:12" ht="32.1" customHeight="1">
      <c r="A69" s="148">
        <v>5</v>
      </c>
      <c r="B69" s="148" t="s">
        <v>79</v>
      </c>
      <c r="C69" s="53"/>
      <c r="D69" s="29">
        <f>SUM(D70:D78)</f>
        <v>5365872</v>
      </c>
      <c r="E69" s="148">
        <v>4</v>
      </c>
      <c r="F69" s="148" t="s">
        <v>79</v>
      </c>
      <c r="G69" s="53"/>
      <c r="H69" s="60">
        <f>SUM(H70:H85)</f>
        <v>6639877</v>
      </c>
      <c r="I69" s="31"/>
      <c r="J69" s="61"/>
      <c r="K69" s="61"/>
      <c r="L69" s="59">
        <f>D69+D79-D82-D73</f>
        <v>6639877</v>
      </c>
    </row>
    <row r="70" spans="1:12" ht="32.1" customHeight="1">
      <c r="A70" s="149"/>
      <c r="B70" s="149"/>
      <c r="C70" s="99" t="s">
        <v>74</v>
      </c>
      <c r="D70" s="28">
        <v>969322</v>
      </c>
      <c r="E70" s="148"/>
      <c r="F70" s="148"/>
      <c r="G70" s="99" t="s">
        <v>74</v>
      </c>
      <c r="H70" s="32">
        <f>D70+D80</f>
        <v>2031027</v>
      </c>
      <c r="I70" s="147"/>
      <c r="J70" s="61"/>
      <c r="K70" s="61"/>
      <c r="L70" s="68"/>
    </row>
    <row r="71" spans="1:12" ht="32.1" customHeight="1">
      <c r="A71" s="149"/>
      <c r="B71" s="149"/>
      <c r="C71" s="108" t="s">
        <v>69</v>
      </c>
      <c r="D71" s="28">
        <v>156600</v>
      </c>
      <c r="E71" s="148"/>
      <c r="F71" s="148"/>
      <c r="G71" s="108" t="s">
        <v>69</v>
      </c>
      <c r="H71" s="32">
        <f>D71+D81</f>
        <v>313200</v>
      </c>
      <c r="I71" s="147"/>
      <c r="J71" s="61"/>
      <c r="K71" s="61"/>
      <c r="L71" s="68"/>
    </row>
    <row r="72" spans="1:12" ht="32.1" customHeight="1">
      <c r="A72" s="149"/>
      <c r="B72" s="149"/>
      <c r="C72" s="108" t="s">
        <v>80</v>
      </c>
      <c r="D72" s="28">
        <v>42500</v>
      </c>
      <c r="E72" s="148"/>
      <c r="F72" s="148"/>
      <c r="G72" s="108" t="s">
        <v>80</v>
      </c>
      <c r="H72" s="32">
        <f>D72</f>
        <v>42500</v>
      </c>
      <c r="I72" s="147"/>
      <c r="J72" s="61"/>
      <c r="K72" s="61"/>
      <c r="L72" s="68"/>
    </row>
    <row r="73" spans="1:12" ht="43.5" customHeight="1">
      <c r="A73" s="226"/>
      <c r="B73" s="226"/>
      <c r="C73" s="228" t="s">
        <v>81</v>
      </c>
      <c r="D73" s="225">
        <v>39400</v>
      </c>
      <c r="E73" s="223"/>
      <c r="F73" s="223"/>
      <c r="G73" s="228" t="s">
        <v>81</v>
      </c>
      <c r="H73" s="229">
        <v>0</v>
      </c>
      <c r="I73" s="230" t="s">
        <v>90</v>
      </c>
      <c r="J73" s="61"/>
      <c r="K73" s="61"/>
      <c r="L73" s="68"/>
    </row>
    <row r="74" spans="1:12" ht="32.1" customHeight="1">
      <c r="A74" s="149"/>
      <c r="B74" s="149"/>
      <c r="C74" s="76" t="s">
        <v>63</v>
      </c>
      <c r="D74" s="28">
        <v>5550</v>
      </c>
      <c r="E74" s="148"/>
      <c r="F74" s="148"/>
      <c r="G74" s="76" t="s">
        <v>63</v>
      </c>
      <c r="H74" s="32">
        <f>D74+D84</f>
        <v>10950</v>
      </c>
      <c r="I74" s="147"/>
      <c r="J74" s="61"/>
      <c r="K74" s="61"/>
      <c r="L74" s="68"/>
    </row>
    <row r="75" spans="1:12" ht="32.1" customHeight="1">
      <c r="A75" s="149"/>
      <c r="B75" s="149"/>
      <c r="C75" s="108" t="s">
        <v>82</v>
      </c>
      <c r="D75" s="28">
        <v>3837100</v>
      </c>
      <c r="E75" s="148"/>
      <c r="F75" s="148"/>
      <c r="G75" s="108" t="s">
        <v>82</v>
      </c>
      <c r="H75" s="32">
        <f>D75</f>
        <v>3837100</v>
      </c>
      <c r="I75" s="147"/>
      <c r="J75" s="61"/>
      <c r="K75" s="61"/>
      <c r="L75" s="68"/>
    </row>
    <row r="76" spans="1:12" ht="32.1" customHeight="1">
      <c r="A76" s="149"/>
      <c r="B76" s="149"/>
      <c r="C76" s="108" t="s">
        <v>83</v>
      </c>
      <c r="D76" s="28">
        <v>243000</v>
      </c>
      <c r="E76" s="148"/>
      <c r="F76" s="148"/>
      <c r="G76" s="108" t="s">
        <v>83</v>
      </c>
      <c r="H76" s="32">
        <f>D76</f>
        <v>243000</v>
      </c>
      <c r="I76" s="147"/>
      <c r="J76" s="61"/>
      <c r="K76" s="61"/>
      <c r="L76" s="68"/>
    </row>
    <row r="77" spans="1:12" ht="32.1" customHeight="1">
      <c r="A77" s="149"/>
      <c r="B77" s="149"/>
      <c r="C77" s="108" t="s">
        <v>84</v>
      </c>
      <c r="D77" s="28">
        <v>13300</v>
      </c>
      <c r="E77" s="148"/>
      <c r="F77" s="148"/>
      <c r="G77" s="108" t="s">
        <v>84</v>
      </c>
      <c r="H77" s="32">
        <f>D77</f>
        <v>13300</v>
      </c>
      <c r="I77" s="147"/>
      <c r="J77" s="61"/>
      <c r="K77" s="61"/>
      <c r="L77" s="68"/>
    </row>
    <row r="78" spans="1:12" ht="32.1" customHeight="1">
      <c r="A78" s="149"/>
      <c r="B78" s="149"/>
      <c r="C78" s="76" t="s">
        <v>62</v>
      </c>
      <c r="D78" s="28">
        <v>59100</v>
      </c>
      <c r="E78" s="148"/>
      <c r="F78" s="148"/>
      <c r="G78" s="108" t="s">
        <v>87</v>
      </c>
      <c r="H78" s="32">
        <f>D83</f>
        <v>25000</v>
      </c>
      <c r="I78" s="147"/>
      <c r="J78" s="61"/>
      <c r="K78" s="61"/>
      <c r="L78" s="68"/>
    </row>
    <row r="79" spans="1:12" ht="44.25" customHeight="1">
      <c r="A79" s="148">
        <v>6</v>
      </c>
      <c r="B79" s="148" t="s">
        <v>85</v>
      </c>
      <c r="C79" s="53"/>
      <c r="D79" s="29">
        <f>SUM(D80:D85)</f>
        <v>1390905</v>
      </c>
      <c r="E79" s="31"/>
      <c r="F79" s="148"/>
      <c r="G79" s="77" t="s">
        <v>62</v>
      </c>
      <c r="H79" s="32">
        <f>D78+D85</f>
        <v>123800</v>
      </c>
      <c r="I79" s="147"/>
      <c r="J79" s="58">
        <f>D79+D86</f>
        <v>2470461</v>
      </c>
      <c r="K79" s="58"/>
      <c r="L79" s="68"/>
    </row>
    <row r="80" spans="1:12" ht="42" customHeight="1">
      <c r="A80" s="148"/>
      <c r="B80" s="148"/>
      <c r="C80" s="99" t="s">
        <v>74</v>
      </c>
      <c r="D80" s="28">
        <v>1061705</v>
      </c>
      <c r="E80" s="148"/>
      <c r="F80" s="148"/>
      <c r="G80" s="108" t="s">
        <v>86</v>
      </c>
      <c r="H80" s="32">
        <v>0</v>
      </c>
      <c r="I80" s="147" t="s">
        <v>89</v>
      </c>
      <c r="J80" s="61"/>
      <c r="K80" s="61"/>
      <c r="L80" s="68"/>
    </row>
    <row r="81" spans="1:12" ht="32.1" customHeight="1">
      <c r="A81" s="148"/>
      <c r="B81" s="148"/>
      <c r="C81" s="108" t="s">
        <v>69</v>
      </c>
      <c r="D81" s="28">
        <v>156600</v>
      </c>
      <c r="E81" s="148"/>
      <c r="F81" s="148"/>
      <c r="G81" s="108"/>
      <c r="H81" s="32"/>
      <c r="I81" s="147"/>
      <c r="J81" s="61"/>
      <c r="K81" s="61"/>
      <c r="L81" s="68"/>
    </row>
    <row r="82" spans="1:12" ht="32.1" customHeight="1">
      <c r="A82" s="148"/>
      <c r="B82" s="148"/>
      <c r="C82" s="108" t="s">
        <v>86</v>
      </c>
      <c r="D82" s="28">
        <v>77500</v>
      </c>
      <c r="E82" s="148"/>
      <c r="F82" s="148"/>
      <c r="G82" s="108"/>
      <c r="H82" s="60"/>
      <c r="I82" s="147"/>
      <c r="J82" s="61"/>
      <c r="K82" s="61"/>
      <c r="L82" s="68"/>
    </row>
    <row r="83" spans="1:12" ht="32.1" customHeight="1">
      <c r="A83" s="148"/>
      <c r="B83" s="148"/>
      <c r="C83" s="108" t="s">
        <v>87</v>
      </c>
      <c r="D83" s="28">
        <v>25000</v>
      </c>
      <c r="E83" s="148"/>
      <c r="F83" s="148"/>
      <c r="G83" s="108"/>
      <c r="H83" s="32"/>
      <c r="I83" s="147"/>
      <c r="J83" s="61"/>
      <c r="K83" s="61"/>
      <c r="L83" s="68"/>
    </row>
    <row r="84" spans="1:12" ht="32.1" customHeight="1">
      <c r="A84" s="148"/>
      <c r="B84" s="148"/>
      <c r="C84" s="108" t="s">
        <v>88</v>
      </c>
      <c r="D84" s="28">
        <v>5400</v>
      </c>
      <c r="E84" s="148"/>
      <c r="F84" s="148"/>
      <c r="G84" s="108"/>
      <c r="H84" s="60"/>
      <c r="I84" s="147"/>
      <c r="J84" s="61"/>
      <c r="K84" s="61"/>
      <c r="L84" s="68"/>
    </row>
    <row r="85" spans="1:12" ht="32.1" customHeight="1">
      <c r="A85" s="148"/>
      <c r="B85" s="148"/>
      <c r="C85" s="77" t="s">
        <v>62</v>
      </c>
      <c r="D85" s="28">
        <v>64700</v>
      </c>
      <c r="E85" s="148"/>
      <c r="F85" s="148"/>
      <c r="G85" s="30"/>
      <c r="H85" s="32"/>
      <c r="I85" s="51"/>
      <c r="J85" s="61"/>
      <c r="K85" s="61"/>
      <c r="L85" s="68"/>
    </row>
    <row r="86" spans="1:12" ht="32.1" customHeight="1">
      <c r="A86" s="148">
        <v>7</v>
      </c>
      <c r="B86" s="148" t="s">
        <v>91</v>
      </c>
      <c r="C86" s="53"/>
      <c r="D86" s="29">
        <f>SUM(D87:D95)</f>
        <v>1079556</v>
      </c>
      <c r="E86" s="148">
        <v>5</v>
      </c>
      <c r="F86" s="148" t="s">
        <v>96</v>
      </c>
      <c r="G86" s="53"/>
      <c r="H86" s="29">
        <f>SUM(H87:H95)</f>
        <v>1111296</v>
      </c>
      <c r="I86" s="148"/>
      <c r="J86" s="61"/>
      <c r="K86" s="61"/>
      <c r="L86" s="68"/>
    </row>
    <row r="87" spans="1:12" ht="32.1" customHeight="1">
      <c r="A87" s="148"/>
      <c r="B87" s="148"/>
      <c r="C87" s="99" t="s">
        <v>74</v>
      </c>
      <c r="D87" s="28">
        <v>581256</v>
      </c>
      <c r="E87" s="148"/>
      <c r="F87" s="148"/>
      <c r="G87" s="99" t="s">
        <v>74</v>
      </c>
      <c r="H87" s="28">
        <v>581256</v>
      </c>
      <c r="I87" s="147"/>
      <c r="J87" s="61"/>
      <c r="K87" s="61"/>
      <c r="L87" s="68"/>
    </row>
    <row r="88" spans="1:12" ht="32.1" customHeight="1">
      <c r="A88" s="148"/>
      <c r="B88" s="148"/>
      <c r="C88" s="108" t="s">
        <v>69</v>
      </c>
      <c r="D88" s="28">
        <v>78300</v>
      </c>
      <c r="E88" s="148"/>
      <c r="F88" s="148"/>
      <c r="G88" s="108" t="s">
        <v>69</v>
      </c>
      <c r="H88" s="28">
        <v>78300</v>
      </c>
      <c r="I88" s="51"/>
      <c r="J88" s="61"/>
      <c r="K88" s="61"/>
      <c r="L88" s="68"/>
    </row>
    <row r="89" spans="1:12" ht="32.1" customHeight="1">
      <c r="A89" s="148"/>
      <c r="B89" s="148"/>
      <c r="C89" s="108" t="s">
        <v>92</v>
      </c>
      <c r="D89" s="28">
        <v>84800</v>
      </c>
      <c r="E89" s="148"/>
      <c r="F89" s="148"/>
      <c r="G89" s="108" t="s">
        <v>92</v>
      </c>
      <c r="H89" s="28">
        <v>84800</v>
      </c>
      <c r="I89" s="51"/>
      <c r="J89" s="61"/>
      <c r="K89" s="61"/>
      <c r="L89" s="68"/>
    </row>
    <row r="90" spans="1:12" ht="32.1" customHeight="1">
      <c r="A90" s="148"/>
      <c r="B90" s="148"/>
      <c r="C90" s="108" t="s">
        <v>93</v>
      </c>
      <c r="D90" s="28">
        <v>150000</v>
      </c>
      <c r="E90" s="148"/>
      <c r="F90" s="148"/>
      <c r="G90" s="108" t="s">
        <v>93</v>
      </c>
      <c r="H90" s="28">
        <v>150000</v>
      </c>
      <c r="I90" s="51"/>
      <c r="J90" s="61"/>
      <c r="K90" s="61"/>
      <c r="L90" s="68"/>
    </row>
    <row r="91" spans="1:12" ht="32.1" customHeight="1">
      <c r="A91" s="148"/>
      <c r="B91" s="148"/>
      <c r="C91" s="79" t="s">
        <v>94</v>
      </c>
      <c r="D91" s="28">
        <v>25200</v>
      </c>
      <c r="E91" s="148"/>
      <c r="F91" s="148"/>
      <c r="G91" s="79" t="s">
        <v>94</v>
      </c>
      <c r="H91" s="28">
        <v>25200</v>
      </c>
      <c r="I91" s="51"/>
      <c r="J91" s="61"/>
      <c r="K91" s="61"/>
      <c r="L91" s="68"/>
    </row>
    <row r="92" spans="1:12" ht="94.5">
      <c r="A92" s="148"/>
      <c r="B92" s="148"/>
      <c r="C92" s="79" t="s">
        <v>95</v>
      </c>
      <c r="D92" s="28">
        <v>117700</v>
      </c>
      <c r="E92" s="148"/>
      <c r="F92" s="148"/>
      <c r="G92" s="79" t="s">
        <v>95</v>
      </c>
      <c r="H92" s="28">
        <v>117700</v>
      </c>
      <c r="I92" s="51"/>
      <c r="J92" s="61"/>
      <c r="K92" s="61"/>
      <c r="L92" s="68"/>
    </row>
    <row r="93" spans="1:12" ht="32.1" customHeight="1">
      <c r="A93" s="148"/>
      <c r="B93" s="148"/>
      <c r="C93" s="78" t="s">
        <v>63</v>
      </c>
      <c r="D93" s="28">
        <v>6600</v>
      </c>
      <c r="E93" s="148"/>
      <c r="F93" s="148"/>
      <c r="G93" s="78" t="s">
        <v>63</v>
      </c>
      <c r="H93" s="28">
        <v>6600</v>
      </c>
      <c r="I93" s="51"/>
      <c r="J93" s="61"/>
      <c r="K93" s="61"/>
      <c r="L93" s="68"/>
    </row>
    <row r="94" spans="1:12" ht="31.5">
      <c r="A94" s="148"/>
      <c r="B94" s="148"/>
      <c r="C94" s="78" t="s">
        <v>62</v>
      </c>
      <c r="D94" s="28">
        <v>35700</v>
      </c>
      <c r="E94" s="148"/>
      <c r="F94" s="148"/>
      <c r="G94" s="78" t="s">
        <v>62</v>
      </c>
      <c r="H94" s="28">
        <v>35700</v>
      </c>
      <c r="I94" s="51"/>
      <c r="J94" s="61"/>
      <c r="K94" s="61"/>
      <c r="L94" s="68"/>
    </row>
    <row r="95" spans="1:12" ht="41.25" customHeight="1">
      <c r="A95" s="148"/>
      <c r="B95" s="148"/>
      <c r="C95" s="30"/>
      <c r="D95" s="28"/>
      <c r="E95" s="148"/>
      <c r="F95" s="148"/>
      <c r="G95" s="30" t="s">
        <v>97</v>
      </c>
      <c r="H95" s="32">
        <v>31740</v>
      </c>
      <c r="I95" s="51" t="s">
        <v>101</v>
      </c>
      <c r="J95" s="61"/>
      <c r="K95" s="61"/>
      <c r="L95" s="68"/>
    </row>
    <row r="96" spans="1:12" ht="32.1" customHeight="1">
      <c r="A96" s="148">
        <v>8</v>
      </c>
      <c r="B96" s="148" t="s">
        <v>98</v>
      </c>
      <c r="C96" s="53"/>
      <c r="D96" s="29">
        <f>SUM(D97:D98)</f>
        <v>0</v>
      </c>
      <c r="E96" s="31">
        <v>6</v>
      </c>
      <c r="F96" s="148" t="s">
        <v>98</v>
      </c>
      <c r="G96" s="53"/>
      <c r="H96" s="60">
        <f>SUM(H97:H98)</f>
        <v>134400</v>
      </c>
      <c r="I96" s="148"/>
      <c r="J96" s="58"/>
      <c r="K96" s="58"/>
      <c r="L96" s="68"/>
    </row>
    <row r="97" spans="1:12" s="1" customFormat="1" ht="32.1" customHeight="1">
      <c r="A97" s="148"/>
      <c r="B97" s="148"/>
      <c r="C97" s="108"/>
      <c r="D97" s="89"/>
      <c r="E97" s="148"/>
      <c r="F97" s="148"/>
      <c r="G97" s="108" t="s">
        <v>81</v>
      </c>
      <c r="H97" s="62">
        <v>39400</v>
      </c>
      <c r="I97" s="51" t="s">
        <v>99</v>
      </c>
      <c r="J97" s="61"/>
      <c r="K97" s="61"/>
      <c r="L97" s="68"/>
    </row>
    <row r="98" spans="1:12" s="1" customFormat="1" ht="39" customHeight="1">
      <c r="A98" s="148"/>
      <c r="B98" s="148"/>
      <c r="C98" s="108"/>
      <c r="D98" s="89"/>
      <c r="E98" s="148"/>
      <c r="F98" s="148"/>
      <c r="G98" s="103" t="s">
        <v>58</v>
      </c>
      <c r="H98" s="28">
        <v>95000</v>
      </c>
      <c r="I98" s="51" t="s">
        <v>169</v>
      </c>
      <c r="J98" s="61"/>
      <c r="K98" s="61"/>
      <c r="L98" s="68"/>
    </row>
    <row r="99" spans="1:12" s="1" customFormat="1" ht="32.1" customHeight="1">
      <c r="A99" s="92" t="s">
        <v>123</v>
      </c>
      <c r="B99" s="92" t="s">
        <v>124</v>
      </c>
      <c r="C99" s="96"/>
      <c r="D99" s="105">
        <f>D100</f>
        <v>2500000</v>
      </c>
      <c r="E99" s="92"/>
      <c r="F99" s="92"/>
      <c r="G99" s="96"/>
      <c r="H99" s="98">
        <f>H100</f>
        <v>2500000</v>
      </c>
      <c r="I99" s="92"/>
      <c r="J99" s="61"/>
      <c r="K99" s="61"/>
      <c r="L99" s="68"/>
    </row>
    <row r="100" spans="1:12" ht="32.1" customHeight="1">
      <c r="A100" s="148">
        <v>1</v>
      </c>
      <c r="B100" s="148" t="s">
        <v>85</v>
      </c>
      <c r="C100" s="53"/>
      <c r="D100" s="29">
        <f>D101</f>
        <v>2500000</v>
      </c>
      <c r="E100" s="148">
        <v>1</v>
      </c>
      <c r="F100" s="148" t="s">
        <v>79</v>
      </c>
      <c r="G100" s="53"/>
      <c r="H100" s="29">
        <f>H101</f>
        <v>2500000</v>
      </c>
      <c r="I100" s="148"/>
    </row>
    <row r="101" spans="1:12" ht="50.1" customHeight="1">
      <c r="A101" s="148"/>
      <c r="B101" s="148"/>
      <c r="C101" s="94" t="s">
        <v>125</v>
      </c>
      <c r="D101" s="28">
        <v>2500000</v>
      </c>
      <c r="E101" s="148"/>
      <c r="F101" s="148"/>
      <c r="G101" s="94" t="s">
        <v>125</v>
      </c>
      <c r="H101" s="28">
        <v>2500000</v>
      </c>
      <c r="I101" s="51"/>
    </row>
    <row r="102" spans="1:12" ht="32.1" customHeight="1">
      <c r="A102" s="92" t="s">
        <v>126</v>
      </c>
      <c r="B102" s="92" t="s">
        <v>127</v>
      </c>
      <c r="C102" s="96"/>
      <c r="D102" s="105">
        <f>D103</f>
        <v>1527000</v>
      </c>
      <c r="E102" s="92" t="s">
        <v>126</v>
      </c>
      <c r="F102" s="92" t="s">
        <v>127</v>
      </c>
      <c r="G102" s="96"/>
      <c r="H102" s="98">
        <f>H103</f>
        <v>1527000</v>
      </c>
      <c r="I102" s="92"/>
    </row>
    <row r="103" spans="1:12" ht="32.1" customHeight="1">
      <c r="A103" s="148">
        <v>1</v>
      </c>
      <c r="B103" s="148" t="s">
        <v>85</v>
      </c>
      <c r="C103" s="53"/>
      <c r="D103" s="29">
        <f>SUM(D104:D105)</f>
        <v>1527000</v>
      </c>
      <c r="E103" s="148">
        <v>1</v>
      </c>
      <c r="F103" s="148" t="s">
        <v>79</v>
      </c>
      <c r="G103" s="53"/>
      <c r="H103" s="29">
        <f>SUM(H104:H105)</f>
        <v>1527000</v>
      </c>
      <c r="I103" s="148"/>
    </row>
    <row r="104" spans="1:12" ht="32.1" customHeight="1">
      <c r="A104" s="148"/>
      <c r="B104" s="148"/>
      <c r="C104" s="103" t="s">
        <v>128</v>
      </c>
      <c r="D104" s="28">
        <v>1327000</v>
      </c>
      <c r="E104" s="148"/>
      <c r="F104" s="148"/>
      <c r="G104" s="103" t="s">
        <v>128</v>
      </c>
      <c r="H104" s="28">
        <v>1327000</v>
      </c>
      <c r="I104" s="147"/>
    </row>
    <row r="105" spans="1:12" ht="50.1" customHeight="1">
      <c r="A105" s="148"/>
      <c r="B105" s="148"/>
      <c r="C105" s="104" t="s">
        <v>129</v>
      </c>
      <c r="D105" s="28">
        <v>200000</v>
      </c>
      <c r="E105" s="148"/>
      <c r="F105" s="148"/>
      <c r="G105" s="104" t="s">
        <v>129</v>
      </c>
      <c r="H105" s="28">
        <v>200000</v>
      </c>
      <c r="I105" s="147"/>
    </row>
    <row r="106" spans="1:12" ht="32.1" customHeight="1">
      <c r="A106" s="92" t="s">
        <v>133</v>
      </c>
      <c r="B106" s="92" t="s">
        <v>132</v>
      </c>
      <c r="C106" s="93"/>
      <c r="D106" s="95">
        <f>D107+D113+D116</f>
        <v>34255400</v>
      </c>
      <c r="E106" s="92" t="s">
        <v>133</v>
      </c>
      <c r="F106" s="92" t="s">
        <v>132</v>
      </c>
      <c r="G106" s="93"/>
      <c r="H106" s="95">
        <f>H107+H113+H116</f>
        <v>34255400</v>
      </c>
      <c r="I106" s="92"/>
    </row>
    <row r="107" spans="1:12" ht="32.1" customHeight="1">
      <c r="A107" s="148">
        <v>1</v>
      </c>
      <c r="B107" s="148" t="s">
        <v>85</v>
      </c>
      <c r="C107" s="88"/>
      <c r="D107" s="29">
        <f>SUM(D108:D112)</f>
        <v>34255400</v>
      </c>
      <c r="E107" s="148">
        <v>1</v>
      </c>
      <c r="F107" s="148" t="s">
        <v>79</v>
      </c>
      <c r="G107" s="88"/>
      <c r="H107" s="29">
        <f>SUM(H108:H112)</f>
        <v>1880400</v>
      </c>
      <c r="I107" s="148"/>
    </row>
    <row r="108" spans="1:12" ht="32.1" customHeight="1">
      <c r="A108" s="148"/>
      <c r="B108" s="148"/>
      <c r="C108" s="108" t="s">
        <v>136</v>
      </c>
      <c r="D108" s="28">
        <v>1800000</v>
      </c>
      <c r="E108" s="148"/>
      <c r="F108" s="148"/>
      <c r="G108" s="108" t="s">
        <v>136</v>
      </c>
      <c r="H108" s="28">
        <v>1800000</v>
      </c>
      <c r="I108" s="51"/>
    </row>
    <row r="109" spans="1:12" ht="39.75" customHeight="1">
      <c r="A109" s="148"/>
      <c r="B109" s="148"/>
      <c r="C109" s="108" t="s">
        <v>135</v>
      </c>
      <c r="D109" s="28">
        <v>29766000</v>
      </c>
      <c r="E109" s="148"/>
      <c r="F109" s="148"/>
      <c r="G109" s="108" t="s">
        <v>135</v>
      </c>
      <c r="H109" s="28">
        <v>0</v>
      </c>
      <c r="I109" s="147" t="s">
        <v>89</v>
      </c>
    </row>
    <row r="110" spans="1:12" ht="50.1" customHeight="1">
      <c r="A110" s="148"/>
      <c r="B110" s="148"/>
      <c r="C110" s="108" t="s">
        <v>130</v>
      </c>
      <c r="D110" s="28">
        <v>362000</v>
      </c>
      <c r="E110" s="148"/>
      <c r="F110" s="148"/>
      <c r="G110" s="108" t="s">
        <v>130</v>
      </c>
      <c r="H110" s="28">
        <v>0</v>
      </c>
      <c r="I110" s="147" t="s">
        <v>89</v>
      </c>
    </row>
    <row r="111" spans="1:12" ht="32.1" customHeight="1">
      <c r="A111" s="148"/>
      <c r="B111" s="148"/>
      <c r="C111" s="108" t="s">
        <v>131</v>
      </c>
      <c r="D111" s="28">
        <v>80400</v>
      </c>
      <c r="E111" s="148"/>
      <c r="F111" s="148"/>
      <c r="G111" s="108" t="s">
        <v>131</v>
      </c>
      <c r="H111" s="28">
        <v>80400</v>
      </c>
      <c r="I111" s="51"/>
    </row>
    <row r="112" spans="1:12" ht="43.5" customHeight="1">
      <c r="A112" s="148"/>
      <c r="B112" s="148"/>
      <c r="C112" s="100" t="s">
        <v>134</v>
      </c>
      <c r="D112" s="28">
        <v>2247000</v>
      </c>
      <c r="E112" s="148"/>
      <c r="F112" s="148"/>
      <c r="G112" s="100" t="s">
        <v>134</v>
      </c>
      <c r="H112" s="28">
        <v>0</v>
      </c>
      <c r="I112" s="51" t="s">
        <v>172</v>
      </c>
    </row>
    <row r="113" spans="1:9" ht="32.1" customHeight="1">
      <c r="A113" s="148">
        <v>2</v>
      </c>
      <c r="B113" s="148" t="s">
        <v>137</v>
      </c>
      <c r="C113" s="53"/>
      <c r="D113" s="29">
        <f>SUM(D114:D115)</f>
        <v>0</v>
      </c>
      <c r="E113" s="148">
        <v>2</v>
      </c>
      <c r="F113" s="148" t="s">
        <v>137</v>
      </c>
      <c r="G113" s="53"/>
      <c r="H113" s="29">
        <f>SUM(H114:H115)</f>
        <v>30128000</v>
      </c>
      <c r="I113" s="148"/>
    </row>
    <row r="114" spans="1:9" ht="50.1" customHeight="1">
      <c r="A114" s="148"/>
      <c r="B114" s="148"/>
      <c r="C114" s="108" t="s">
        <v>130</v>
      </c>
      <c r="D114" s="28">
        <v>0</v>
      </c>
      <c r="E114" s="148"/>
      <c r="F114" s="148"/>
      <c r="G114" s="108" t="s">
        <v>130</v>
      </c>
      <c r="H114" s="28">
        <v>29766000</v>
      </c>
      <c r="I114" s="147" t="s">
        <v>100</v>
      </c>
    </row>
    <row r="115" spans="1:9" ht="50.1" customHeight="1">
      <c r="A115" s="148"/>
      <c r="B115" s="148"/>
      <c r="C115" s="108" t="s">
        <v>130</v>
      </c>
      <c r="D115" s="28"/>
      <c r="E115" s="148"/>
      <c r="F115" s="148"/>
      <c r="G115" s="108" t="s">
        <v>130</v>
      </c>
      <c r="H115" s="28">
        <v>362000</v>
      </c>
      <c r="I115" s="147" t="s">
        <v>100</v>
      </c>
    </row>
    <row r="116" spans="1:9" ht="32.1" customHeight="1">
      <c r="A116" s="148">
        <v>3</v>
      </c>
      <c r="B116" s="148" t="s">
        <v>65</v>
      </c>
      <c r="C116" s="53"/>
      <c r="D116" s="29">
        <f>D117</f>
        <v>0</v>
      </c>
      <c r="E116" s="148">
        <v>3</v>
      </c>
      <c r="F116" s="148" t="s">
        <v>66</v>
      </c>
      <c r="G116" s="53"/>
      <c r="H116" s="29">
        <f>H117</f>
        <v>2247000</v>
      </c>
      <c r="I116" s="148"/>
    </row>
    <row r="117" spans="1:9" ht="42" customHeight="1">
      <c r="A117" s="75"/>
      <c r="B117" s="75"/>
      <c r="C117" s="220" t="s">
        <v>134</v>
      </c>
      <c r="D117" s="85"/>
      <c r="E117" s="75"/>
      <c r="F117" s="75"/>
      <c r="G117" s="220" t="s">
        <v>134</v>
      </c>
      <c r="H117" s="85">
        <v>2247000</v>
      </c>
      <c r="I117" s="221" t="s">
        <v>100</v>
      </c>
    </row>
    <row r="120" spans="1:9" hidden="1">
      <c r="H120" s="2">
        <f>SUM(H121:H126)</f>
        <v>76785236</v>
      </c>
    </row>
    <row r="121" spans="1:9" hidden="1">
      <c r="G121" s="5" t="s">
        <v>193</v>
      </c>
      <c r="H121" s="4">
        <f>H10+H62</f>
        <v>13704138</v>
      </c>
    </row>
    <row r="122" spans="1:9" hidden="1">
      <c r="G122" s="5" t="s">
        <v>194</v>
      </c>
      <c r="H122" s="4">
        <f>H48+H24+H30+H116</f>
        <v>9092351</v>
      </c>
    </row>
    <row r="123" spans="1:9" hidden="1">
      <c r="G123" s="5" t="s">
        <v>195</v>
      </c>
      <c r="H123" s="4">
        <f>H27+H113+H34</f>
        <v>40195774</v>
      </c>
    </row>
    <row r="124" spans="1:9" hidden="1">
      <c r="G124" s="5" t="s">
        <v>196</v>
      </c>
      <c r="H124" s="214">
        <f>H69+H100+H103+H107</f>
        <v>12547277</v>
      </c>
    </row>
    <row r="125" spans="1:9" hidden="1">
      <c r="G125" s="5" t="s">
        <v>197</v>
      </c>
      <c r="H125" s="5">
        <f>H86</f>
        <v>1111296</v>
      </c>
    </row>
    <row r="126" spans="1:9" hidden="1">
      <c r="G126" s="5" t="s">
        <v>198</v>
      </c>
      <c r="H126" s="4">
        <f>H96</f>
        <v>134400</v>
      </c>
    </row>
  </sheetData>
  <mergeCells count="13">
    <mergeCell ref="A1:B1"/>
    <mergeCell ref="A8:B8"/>
    <mergeCell ref="E8:F8"/>
    <mergeCell ref="A3:I3"/>
    <mergeCell ref="A4:I4"/>
    <mergeCell ref="C5:D5"/>
    <mergeCell ref="H5:I5"/>
    <mergeCell ref="A6:A7"/>
    <mergeCell ref="B6:B7"/>
    <mergeCell ref="C6:D6"/>
    <mergeCell ref="E6:E7"/>
    <mergeCell ref="F6:F7"/>
    <mergeCell ref="G6:H6"/>
  </mergeCells>
  <printOptions horizontalCentered="1"/>
  <pageMargins left="0.19685039370078741" right="7.874015748031496E-2" top="0.31496062992125984" bottom="0.35433070866141736" header="0.23622047244094491" footer="0.19685039370078741"/>
  <pageSetup paperSize="9" scale="60" orientation="landscape" useFirstPageNumber="1" r:id="rId1"/>
  <headerFooter>
    <oddFooter>&amp;C&amp;11&amp;P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5"/>
  <sheetViews>
    <sheetView workbookViewId="0">
      <selection activeCell="F12" sqref="F12"/>
    </sheetView>
  </sheetViews>
  <sheetFormatPr defaultColWidth="8.625" defaultRowHeight="15.75"/>
  <cols>
    <col min="1" max="1" width="5.75" style="123" customWidth="1"/>
    <col min="2" max="2" width="26.75" style="123" customWidth="1"/>
    <col min="3" max="3" width="15.5" style="123" customWidth="1"/>
    <col min="4" max="4" width="9.375" style="123" customWidth="1"/>
    <col min="5" max="5" width="9.25" style="123" customWidth="1"/>
    <col min="6" max="6" width="9.375" style="123" customWidth="1"/>
    <col min="7" max="7" width="8" style="123" customWidth="1"/>
    <col min="8" max="8" width="8.75" style="123" customWidth="1"/>
    <col min="9" max="9" width="8" style="123" customWidth="1"/>
    <col min="10" max="10" width="9.375" style="123" customWidth="1"/>
    <col min="11" max="11" width="9" style="123" customWidth="1"/>
    <col min="12" max="12" width="9.625" style="123" customWidth="1"/>
    <col min="13" max="13" width="8.625" style="123"/>
    <col min="14" max="14" width="11.875" style="123" customWidth="1"/>
    <col min="15" max="16384" width="8.625" style="123"/>
  </cols>
  <sheetData>
    <row r="1" spans="1:14">
      <c r="A1" s="281" t="s">
        <v>201</v>
      </c>
      <c r="B1" s="281"/>
      <c r="K1" s="282" t="s">
        <v>46</v>
      </c>
      <c r="L1" s="282"/>
    </row>
    <row r="2" spans="1:14">
      <c r="A2" s="236"/>
      <c r="B2" s="236"/>
      <c r="K2" s="233"/>
      <c r="L2" s="233"/>
    </row>
    <row r="3" spans="1:14" ht="51.75" customHeight="1">
      <c r="A3" s="283" t="s">
        <v>204</v>
      </c>
      <c r="B3" s="283"/>
      <c r="C3" s="283"/>
      <c r="D3" s="283"/>
      <c r="E3" s="283"/>
      <c r="F3" s="283"/>
      <c r="G3" s="283"/>
      <c r="H3" s="283"/>
      <c r="I3" s="283"/>
      <c r="J3" s="283"/>
      <c r="K3" s="283"/>
      <c r="L3" s="283"/>
    </row>
    <row r="4" spans="1:14">
      <c r="A4" s="284" t="str">
        <f>'Biểu 01'!A4:L4</f>
        <v>(Kèm theo Nghị quyết số       /NQ-HĐND ngày       /02/2025 của HĐND huyện Na Rì)</v>
      </c>
      <c r="B4" s="284"/>
      <c r="C4" s="284"/>
      <c r="D4" s="284"/>
      <c r="E4" s="284"/>
      <c r="F4" s="284"/>
      <c r="G4" s="284"/>
      <c r="H4" s="284"/>
      <c r="I4" s="284"/>
      <c r="J4" s="284"/>
      <c r="K4" s="284"/>
      <c r="L4" s="284"/>
    </row>
    <row r="5" spans="1:14">
      <c r="A5" s="124"/>
      <c r="I5" s="125"/>
      <c r="J5" s="277" t="s">
        <v>164</v>
      </c>
      <c r="K5" s="277"/>
      <c r="L5" s="277"/>
    </row>
    <row r="6" spans="1:14" ht="56.25" customHeight="1">
      <c r="A6" s="276" t="s">
        <v>0</v>
      </c>
      <c r="B6" s="276" t="s">
        <v>153</v>
      </c>
      <c r="C6" s="276" t="s">
        <v>205</v>
      </c>
      <c r="D6" s="276" t="s">
        <v>152</v>
      </c>
      <c r="E6" s="276"/>
      <c r="F6" s="276"/>
      <c r="G6" s="278" t="s">
        <v>48</v>
      </c>
      <c r="H6" s="279"/>
      <c r="I6" s="280"/>
      <c r="J6" s="276" t="s">
        <v>6</v>
      </c>
      <c r="K6" s="276" t="s">
        <v>152</v>
      </c>
      <c r="L6" s="276"/>
    </row>
    <row r="7" spans="1:14" ht="30.75" customHeight="1">
      <c r="A7" s="276"/>
      <c r="B7" s="276"/>
      <c r="C7" s="276"/>
      <c r="D7" s="276" t="s">
        <v>49</v>
      </c>
      <c r="E7" s="287" t="s">
        <v>24</v>
      </c>
      <c r="F7" s="288"/>
      <c r="G7" s="285" t="s">
        <v>47</v>
      </c>
      <c r="H7" s="278" t="s">
        <v>24</v>
      </c>
      <c r="I7" s="280"/>
      <c r="J7" s="276"/>
      <c r="K7" s="276" t="s">
        <v>151</v>
      </c>
      <c r="L7" s="276" t="s">
        <v>150</v>
      </c>
    </row>
    <row r="8" spans="1:14" ht="52.5" customHeight="1">
      <c r="A8" s="276"/>
      <c r="B8" s="276"/>
      <c r="C8" s="276"/>
      <c r="D8" s="276"/>
      <c r="E8" s="117" t="s">
        <v>151</v>
      </c>
      <c r="F8" s="118" t="s">
        <v>150</v>
      </c>
      <c r="G8" s="286"/>
      <c r="H8" s="56" t="s">
        <v>51</v>
      </c>
      <c r="I8" s="56" t="s">
        <v>52</v>
      </c>
      <c r="J8" s="276"/>
      <c r="K8" s="276"/>
      <c r="L8" s="276"/>
    </row>
    <row r="9" spans="1:14" s="126" customFormat="1" ht="21.75" customHeight="1">
      <c r="A9" s="116" t="s">
        <v>7</v>
      </c>
      <c r="B9" s="116" t="s">
        <v>8</v>
      </c>
      <c r="C9" s="116">
        <v>1</v>
      </c>
      <c r="D9" s="116">
        <v>2</v>
      </c>
      <c r="E9" s="116">
        <v>3</v>
      </c>
      <c r="F9" s="116">
        <v>4</v>
      </c>
      <c r="G9" s="116">
        <v>5</v>
      </c>
      <c r="H9" s="116">
        <v>6</v>
      </c>
      <c r="I9" s="116">
        <v>7</v>
      </c>
      <c r="J9" s="116">
        <v>8</v>
      </c>
      <c r="K9" s="116">
        <v>9</v>
      </c>
      <c r="L9" s="116">
        <v>10</v>
      </c>
    </row>
    <row r="10" spans="1:14" s="128" customFormat="1" ht="30.75" customHeight="1">
      <c r="A10" s="115"/>
      <c r="B10" s="115" t="s">
        <v>149</v>
      </c>
      <c r="C10" s="120">
        <f>C11+C12</f>
        <v>270000</v>
      </c>
      <c r="D10" s="120">
        <f t="shared" ref="D10:L10" si="0">D11+D12</f>
        <v>270000</v>
      </c>
      <c r="E10" s="120">
        <f t="shared" si="0"/>
        <v>0</v>
      </c>
      <c r="F10" s="120">
        <f t="shared" si="0"/>
        <v>270000</v>
      </c>
      <c r="G10" s="120">
        <f t="shared" si="0"/>
        <v>0</v>
      </c>
      <c r="H10" s="120">
        <f t="shared" si="0"/>
        <v>270000</v>
      </c>
      <c r="I10" s="120">
        <f t="shared" si="0"/>
        <v>-270000</v>
      </c>
      <c r="J10" s="120">
        <f t="shared" si="0"/>
        <v>270000</v>
      </c>
      <c r="K10" s="120">
        <f t="shared" si="0"/>
        <v>0</v>
      </c>
      <c r="L10" s="120">
        <f t="shared" si="0"/>
        <v>270000</v>
      </c>
      <c r="M10" s="127"/>
      <c r="N10" s="127"/>
    </row>
    <row r="11" spans="1:14" s="126" customFormat="1" ht="44.25" customHeight="1">
      <c r="A11" s="114">
        <v>1</v>
      </c>
      <c r="B11" s="130" t="s">
        <v>65</v>
      </c>
      <c r="C11" s="121">
        <v>270000</v>
      </c>
      <c r="D11" s="121">
        <f>SUM(E11:F11)</f>
        <v>270000</v>
      </c>
      <c r="E11" s="121"/>
      <c r="F11" s="121">
        <v>270000</v>
      </c>
      <c r="G11" s="121">
        <f>SUM(H11:I11)</f>
        <v>-270000</v>
      </c>
      <c r="H11" s="121"/>
      <c r="I11" s="121">
        <v>-270000</v>
      </c>
      <c r="J11" s="121">
        <f t="shared" ref="J11:J16" si="1">SUM(K11:L11)</f>
        <v>0</v>
      </c>
      <c r="K11" s="121"/>
      <c r="L11" s="121">
        <v>0</v>
      </c>
    </row>
    <row r="12" spans="1:14" s="126" customFormat="1" ht="41.25" customHeight="1">
      <c r="A12" s="109">
        <v>2</v>
      </c>
      <c r="B12" s="131" t="s">
        <v>66</v>
      </c>
      <c r="C12" s="122">
        <v>0</v>
      </c>
      <c r="D12" s="122">
        <f>SUM(E12:F12)</f>
        <v>0</v>
      </c>
      <c r="E12" s="122"/>
      <c r="F12" s="122">
        <v>0</v>
      </c>
      <c r="G12" s="122">
        <f t="shared" ref="G12:G20" si="2">SUM(H12:I12)</f>
        <v>270000</v>
      </c>
      <c r="H12" s="122">
        <v>270000</v>
      </c>
      <c r="I12" s="122"/>
      <c r="J12" s="122">
        <f t="shared" si="1"/>
        <v>270000</v>
      </c>
      <c r="K12" s="122"/>
      <c r="L12" s="122">
        <v>270000</v>
      </c>
    </row>
    <row r="13" spans="1:14" s="126" customFormat="1" ht="26.25" hidden="1" customHeight="1">
      <c r="A13" s="113">
        <v>3</v>
      </c>
      <c r="B13" s="113" t="s">
        <v>53</v>
      </c>
      <c r="C13" s="112" t="e">
        <f>SUM(#REF!)</f>
        <v>#REF!</v>
      </c>
      <c r="D13" s="112"/>
      <c r="E13" s="112"/>
      <c r="F13" s="112"/>
      <c r="G13" s="112">
        <f t="shared" si="2"/>
        <v>0</v>
      </c>
      <c r="H13" s="112"/>
      <c r="I13" s="112"/>
      <c r="J13" s="112" t="e">
        <f t="shared" si="1"/>
        <v>#REF!</v>
      </c>
      <c r="K13" s="112"/>
      <c r="L13" s="112" t="e">
        <f>+#REF!</f>
        <v>#REF!</v>
      </c>
    </row>
    <row r="14" spans="1:14" s="126" customFormat="1" ht="29.25" hidden="1" customHeight="1">
      <c r="A14" s="111">
        <v>4</v>
      </c>
      <c r="B14" s="129" t="s">
        <v>148</v>
      </c>
      <c r="C14" s="110" t="e">
        <f>SUM(#REF!)</f>
        <v>#REF!</v>
      </c>
      <c r="D14" s="110">
        <f>SUM(E14:F14)</f>
        <v>0</v>
      </c>
      <c r="E14" s="110"/>
      <c r="F14" s="110"/>
      <c r="G14" s="110" t="e">
        <f t="shared" si="2"/>
        <v>#REF!</v>
      </c>
      <c r="H14" s="110"/>
      <c r="I14" s="110" t="e">
        <f>+#REF!</f>
        <v>#REF!</v>
      </c>
      <c r="J14" s="110" t="e">
        <f t="shared" si="1"/>
        <v>#REF!</v>
      </c>
      <c r="K14" s="110"/>
      <c r="L14" s="110" t="e">
        <f>+#REF!</f>
        <v>#REF!</v>
      </c>
    </row>
    <row r="15" spans="1:14" s="126" customFormat="1" ht="29.25" hidden="1" customHeight="1">
      <c r="A15" s="111">
        <v>5</v>
      </c>
      <c r="B15" s="129" t="s">
        <v>147</v>
      </c>
      <c r="C15" s="110" t="e">
        <f>SUM(#REF!)</f>
        <v>#REF!</v>
      </c>
      <c r="D15" s="110">
        <f>SUM(E15:F15)</f>
        <v>0</v>
      </c>
      <c r="E15" s="110"/>
      <c r="F15" s="110"/>
      <c r="G15" s="110" t="e">
        <f t="shared" si="2"/>
        <v>#REF!</v>
      </c>
      <c r="H15" s="110"/>
      <c r="I15" s="110" t="e">
        <f>+#REF!</f>
        <v>#REF!</v>
      </c>
      <c r="J15" s="110" t="e">
        <f t="shared" si="1"/>
        <v>#REF!</v>
      </c>
      <c r="K15" s="110"/>
      <c r="L15" s="110" t="e">
        <f>+#REF!</f>
        <v>#REF!</v>
      </c>
    </row>
    <row r="16" spans="1:14" s="126" customFormat="1" ht="29.25" hidden="1" customHeight="1">
      <c r="A16" s="111">
        <v>6</v>
      </c>
      <c r="B16" s="129" t="s">
        <v>146</v>
      </c>
      <c r="C16" s="110" t="e">
        <f>SUM(#REF!)</f>
        <v>#REF!</v>
      </c>
      <c r="D16" s="110">
        <f>SUM(E16:F16)</f>
        <v>0</v>
      </c>
      <c r="E16" s="110"/>
      <c r="F16" s="110"/>
      <c r="G16" s="110" t="e">
        <f t="shared" si="2"/>
        <v>#REF!</v>
      </c>
      <c r="H16" s="110"/>
      <c r="I16" s="110" t="e">
        <f>+#REF!</f>
        <v>#REF!</v>
      </c>
      <c r="J16" s="110" t="e">
        <f t="shared" si="1"/>
        <v>#REF!</v>
      </c>
      <c r="K16" s="110"/>
      <c r="L16" s="110" t="e">
        <f>+#REF!</f>
        <v>#REF!</v>
      </c>
    </row>
    <row r="17" spans="1:12" s="126" customFormat="1" ht="43.5" hidden="1" customHeight="1">
      <c r="A17" s="111">
        <v>7</v>
      </c>
      <c r="B17" s="111" t="s">
        <v>145</v>
      </c>
      <c r="C17" s="110" t="e">
        <f>SUM(#REF!)</f>
        <v>#REF!</v>
      </c>
      <c r="D17" s="110"/>
      <c r="E17" s="110"/>
      <c r="F17" s="110"/>
      <c r="G17" s="110" t="e">
        <f t="shared" si="2"/>
        <v>#REF!</v>
      </c>
      <c r="H17" s="110"/>
      <c r="I17" s="110" t="e">
        <f>+#REF!</f>
        <v>#REF!</v>
      </c>
      <c r="J17" s="110"/>
      <c r="K17" s="110"/>
      <c r="L17" s="110"/>
    </row>
    <row r="18" spans="1:12" s="126" customFormat="1" ht="29.25" hidden="1" customHeight="1">
      <c r="A18" s="111">
        <v>8</v>
      </c>
      <c r="B18" s="129" t="s">
        <v>144</v>
      </c>
      <c r="C18" s="110" t="e">
        <f>SUM(#REF!)</f>
        <v>#REF!</v>
      </c>
      <c r="D18" s="110">
        <f>SUM(E18:F18)</f>
        <v>0</v>
      </c>
      <c r="E18" s="110"/>
      <c r="F18" s="110"/>
      <c r="G18" s="110" t="e">
        <f t="shared" si="2"/>
        <v>#REF!</v>
      </c>
      <c r="H18" s="110"/>
      <c r="I18" s="110" t="e">
        <f>+#REF!</f>
        <v>#REF!</v>
      </c>
      <c r="J18" s="110">
        <f t="shared" ref="J18:J25" si="3">SUM(K18:L18)</f>
        <v>0</v>
      </c>
      <c r="K18" s="110"/>
      <c r="L18" s="110"/>
    </row>
    <row r="19" spans="1:12" s="126" customFormat="1" ht="26.25" hidden="1" customHeight="1">
      <c r="A19" s="113">
        <v>10</v>
      </c>
      <c r="B19" s="113" t="s">
        <v>143</v>
      </c>
      <c r="C19" s="112" t="e">
        <f>SUM(#REF!)</f>
        <v>#REF!</v>
      </c>
      <c r="D19" s="112">
        <f>SUM(E19:F19)</f>
        <v>0</v>
      </c>
      <c r="E19" s="112"/>
      <c r="F19" s="112"/>
      <c r="G19" s="112">
        <f t="shared" si="2"/>
        <v>0</v>
      </c>
      <c r="H19" s="112"/>
      <c r="I19" s="112"/>
      <c r="J19" s="112" t="e">
        <f t="shared" si="3"/>
        <v>#REF!</v>
      </c>
      <c r="K19" s="112"/>
      <c r="L19" s="112" t="e">
        <f>+#REF!</f>
        <v>#REF!</v>
      </c>
    </row>
    <row r="20" spans="1:12" s="126" customFormat="1" ht="26.25" hidden="1" customHeight="1">
      <c r="A20" s="111">
        <v>11</v>
      </c>
      <c r="B20" s="111" t="s">
        <v>142</v>
      </c>
      <c r="C20" s="110" t="e">
        <f>SUM(#REF!)</f>
        <v>#REF!</v>
      </c>
      <c r="D20" s="110"/>
      <c r="E20" s="110"/>
      <c r="F20" s="110"/>
      <c r="G20" s="110">
        <f t="shared" si="2"/>
        <v>0</v>
      </c>
      <c r="H20" s="110"/>
      <c r="I20" s="110"/>
      <c r="J20" s="110" t="e">
        <f t="shared" si="3"/>
        <v>#REF!</v>
      </c>
      <c r="K20" s="110"/>
      <c r="L20" s="110" t="e">
        <f>+#REF!</f>
        <v>#REF!</v>
      </c>
    </row>
    <row r="21" spans="1:12" ht="26.25" hidden="1" customHeight="1">
      <c r="A21" s="111">
        <v>12</v>
      </c>
      <c r="B21" s="111" t="s">
        <v>79</v>
      </c>
      <c r="C21" s="110" t="e">
        <f>SUM(#REF!)</f>
        <v>#REF!</v>
      </c>
      <c r="D21" s="111"/>
      <c r="E21" s="111"/>
      <c r="F21" s="111"/>
      <c r="G21" s="111"/>
      <c r="H21" s="111"/>
      <c r="I21" s="111"/>
      <c r="J21" s="110" t="e">
        <f t="shared" si="3"/>
        <v>#REF!</v>
      </c>
      <c r="K21" s="111"/>
      <c r="L21" s="129" t="e">
        <f>+#REF!</f>
        <v>#REF!</v>
      </c>
    </row>
    <row r="22" spans="1:12" ht="42" hidden="1" customHeight="1">
      <c r="A22" s="111">
        <v>13</v>
      </c>
      <c r="B22" s="111" t="s">
        <v>141</v>
      </c>
      <c r="C22" s="110" t="e">
        <f>SUM(#REF!)</f>
        <v>#REF!</v>
      </c>
      <c r="D22" s="111"/>
      <c r="E22" s="111"/>
      <c r="F22" s="111"/>
      <c r="G22" s="111"/>
      <c r="H22" s="111"/>
      <c r="I22" s="111"/>
      <c r="J22" s="110" t="e">
        <f t="shared" si="3"/>
        <v>#REF!</v>
      </c>
      <c r="K22" s="111"/>
      <c r="L22" s="129" t="e">
        <f>+#REF!</f>
        <v>#REF!</v>
      </c>
    </row>
    <row r="23" spans="1:12" ht="26.25" hidden="1" customHeight="1">
      <c r="A23" s="111">
        <v>14</v>
      </c>
      <c r="B23" s="111" t="s">
        <v>140</v>
      </c>
      <c r="C23" s="110" t="e">
        <f>SUM(#REF!)</f>
        <v>#REF!</v>
      </c>
      <c r="D23" s="111"/>
      <c r="E23" s="111"/>
      <c r="F23" s="111"/>
      <c r="G23" s="111"/>
      <c r="H23" s="111"/>
      <c r="I23" s="111"/>
      <c r="J23" s="110" t="e">
        <f t="shared" si="3"/>
        <v>#REF!</v>
      </c>
      <c r="K23" s="111"/>
      <c r="L23" s="129" t="e">
        <f>+#REF!</f>
        <v>#REF!</v>
      </c>
    </row>
    <row r="24" spans="1:12" ht="32.25" hidden="1" customHeight="1">
      <c r="A24" s="111">
        <v>15</v>
      </c>
      <c r="B24" s="129" t="s">
        <v>139</v>
      </c>
      <c r="C24" s="110" t="e">
        <f>SUM(#REF!)</f>
        <v>#REF!</v>
      </c>
      <c r="D24" s="111"/>
      <c r="E24" s="111"/>
      <c r="F24" s="111"/>
      <c r="G24" s="111"/>
      <c r="H24" s="111"/>
      <c r="I24" s="111"/>
      <c r="J24" s="110" t="e">
        <f t="shared" si="3"/>
        <v>#REF!</v>
      </c>
      <c r="K24" s="111"/>
      <c r="L24" s="110" t="e">
        <f>+#REF!</f>
        <v>#REF!</v>
      </c>
    </row>
    <row r="25" spans="1:12" ht="26.45" hidden="1" customHeight="1">
      <c r="A25" s="109">
        <v>16</v>
      </c>
      <c r="B25" s="109" t="s">
        <v>138</v>
      </c>
      <c r="C25" s="106" t="e">
        <f>SUM(#REF!)</f>
        <v>#REF!</v>
      </c>
      <c r="D25" s="109"/>
      <c r="E25" s="109"/>
      <c r="F25" s="109"/>
      <c r="G25" s="109"/>
      <c r="H25" s="109"/>
      <c r="I25" s="109"/>
      <c r="J25" s="106" t="e">
        <f t="shared" si="3"/>
        <v>#REF!</v>
      </c>
      <c r="K25" s="109"/>
      <c r="L25" s="106" t="e">
        <f>+#REF!</f>
        <v>#REF!</v>
      </c>
    </row>
  </sheetData>
  <mergeCells count="18">
    <mergeCell ref="A1:B1"/>
    <mergeCell ref="K1:L1"/>
    <mergeCell ref="A3:L3"/>
    <mergeCell ref="A4:L4"/>
    <mergeCell ref="A6:A8"/>
    <mergeCell ref="B6:B8"/>
    <mergeCell ref="C6:C8"/>
    <mergeCell ref="D7:D8"/>
    <mergeCell ref="G7:G8"/>
    <mergeCell ref="H7:I7"/>
    <mergeCell ref="E7:F7"/>
    <mergeCell ref="J6:J8"/>
    <mergeCell ref="K6:L6"/>
    <mergeCell ref="K7:K8"/>
    <mergeCell ref="L7:L8"/>
    <mergeCell ref="J5:L5"/>
    <mergeCell ref="D6:F6"/>
    <mergeCell ref="G6:I6"/>
  </mergeCells>
  <pageMargins left="0.46" right="0.33" top="0.39370078740157483" bottom="0.19685039370078741" header="0.31496062992125984" footer="0.19685039370078741"/>
  <pageSetup paperSize="9" firstPageNumber="103" orientation="landscape" useFirstPageNumber="1"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19"/>
  <sheetViews>
    <sheetView tabSelected="1" workbookViewId="0">
      <selection activeCell="U1" sqref="U1:W1"/>
    </sheetView>
  </sheetViews>
  <sheetFormatPr defaultColWidth="9" defaultRowHeight="18.75"/>
  <cols>
    <col min="1" max="1" width="4.625" style="132" customWidth="1"/>
    <col min="2" max="2" width="21.125" style="132" customWidth="1"/>
    <col min="3" max="17" width="8.625" style="132" customWidth="1"/>
    <col min="18" max="23" width="8.625" style="133" customWidth="1"/>
    <col min="24" max="16384" width="9" style="133"/>
  </cols>
  <sheetData>
    <row r="1" spans="1:23" ht="18.75" customHeight="1">
      <c r="A1" s="289" t="s">
        <v>201</v>
      </c>
      <c r="B1" s="289"/>
      <c r="J1" s="133"/>
      <c r="K1" s="133"/>
      <c r="U1" s="308" t="s">
        <v>50</v>
      </c>
      <c r="V1" s="308"/>
      <c r="W1" s="308"/>
    </row>
    <row r="2" spans="1:23" ht="12" customHeight="1">
      <c r="A2" s="234"/>
      <c r="B2" s="234"/>
      <c r="J2" s="133"/>
      <c r="K2" s="133"/>
      <c r="U2" s="235"/>
      <c r="V2" s="235"/>
      <c r="W2" s="235"/>
    </row>
    <row r="3" spans="1:23" ht="41.25" customHeight="1">
      <c r="A3" s="325" t="s">
        <v>207</v>
      </c>
      <c r="B3" s="325"/>
      <c r="C3" s="325"/>
      <c r="D3" s="325"/>
      <c r="E3" s="325"/>
      <c r="F3" s="325"/>
      <c r="G3" s="325"/>
      <c r="H3" s="325"/>
      <c r="I3" s="325"/>
      <c r="J3" s="325"/>
      <c r="K3" s="325"/>
      <c r="L3" s="325"/>
      <c r="M3" s="325"/>
      <c r="N3" s="325"/>
      <c r="O3" s="325"/>
      <c r="P3" s="325"/>
      <c r="Q3" s="325"/>
      <c r="R3" s="325"/>
      <c r="S3" s="325"/>
      <c r="T3" s="325"/>
      <c r="U3" s="325"/>
      <c r="V3" s="325"/>
      <c r="W3" s="325"/>
    </row>
    <row r="4" spans="1:23" ht="23.1" customHeight="1">
      <c r="A4" s="290" t="str">
        <f>'Biểu 01'!A4:L4</f>
        <v>(Kèm theo Nghị quyết số       /NQ-HĐND ngày       /02/2025 của HĐND huyện Na Rì)</v>
      </c>
      <c r="B4" s="290"/>
      <c r="C4" s="290"/>
      <c r="D4" s="290"/>
      <c r="E4" s="290"/>
      <c r="F4" s="290"/>
      <c r="G4" s="290"/>
      <c r="H4" s="290"/>
      <c r="I4" s="290"/>
      <c r="J4" s="290"/>
      <c r="K4" s="290"/>
      <c r="L4" s="290"/>
      <c r="M4" s="290"/>
      <c r="N4" s="290"/>
      <c r="O4" s="290"/>
      <c r="P4" s="290"/>
      <c r="Q4" s="290"/>
      <c r="R4" s="290"/>
      <c r="S4" s="290"/>
      <c r="T4" s="290"/>
      <c r="U4" s="290"/>
      <c r="V4" s="290"/>
      <c r="W4" s="290"/>
    </row>
    <row r="5" spans="1:23" ht="17.45" customHeight="1">
      <c r="F5" s="134"/>
      <c r="G5" s="135"/>
      <c r="H5" s="135"/>
      <c r="I5" s="291"/>
      <c r="J5" s="291"/>
      <c r="K5" s="291"/>
      <c r="M5" s="291"/>
      <c r="N5" s="291"/>
      <c r="O5" s="291"/>
      <c r="P5" s="291"/>
      <c r="Q5" s="291"/>
      <c r="R5" s="291"/>
      <c r="S5" s="291" t="s">
        <v>164</v>
      </c>
      <c r="T5" s="291"/>
      <c r="U5" s="291"/>
    </row>
    <row r="6" spans="1:23" s="136" customFormat="1" ht="24.6" customHeight="1">
      <c r="A6" s="292" t="s">
        <v>0</v>
      </c>
      <c r="B6" s="292" t="s">
        <v>17</v>
      </c>
      <c r="C6" s="298" t="s">
        <v>206</v>
      </c>
      <c r="D6" s="299"/>
      <c r="E6" s="300"/>
      <c r="F6" s="310" t="s">
        <v>163</v>
      </c>
      <c r="G6" s="310"/>
      <c r="H6" s="310"/>
      <c r="I6" s="310"/>
      <c r="J6" s="310"/>
      <c r="K6" s="311"/>
      <c r="L6" s="316" t="s">
        <v>48</v>
      </c>
      <c r="M6" s="317"/>
      <c r="N6" s="318"/>
      <c r="O6" s="298" t="s">
        <v>6</v>
      </c>
      <c r="P6" s="299"/>
      <c r="Q6" s="300"/>
      <c r="R6" s="310" t="s">
        <v>163</v>
      </c>
      <c r="S6" s="310"/>
      <c r="T6" s="310"/>
      <c r="U6" s="310"/>
      <c r="V6" s="310"/>
      <c r="W6" s="311"/>
    </row>
    <row r="7" spans="1:23" s="136" customFormat="1" ht="15.75" customHeight="1">
      <c r="A7" s="293"/>
      <c r="B7" s="293"/>
      <c r="C7" s="301"/>
      <c r="D7" s="302"/>
      <c r="E7" s="303"/>
      <c r="F7" s="307" t="s">
        <v>162</v>
      </c>
      <c r="G7" s="307"/>
      <c r="H7" s="307"/>
      <c r="I7" s="307" t="s">
        <v>161</v>
      </c>
      <c r="J7" s="307"/>
      <c r="K7" s="307"/>
      <c r="L7" s="319"/>
      <c r="M7" s="320"/>
      <c r="N7" s="321"/>
      <c r="O7" s="301"/>
      <c r="P7" s="302"/>
      <c r="Q7" s="303"/>
      <c r="R7" s="307" t="s">
        <v>162</v>
      </c>
      <c r="S7" s="307"/>
      <c r="T7" s="307"/>
      <c r="U7" s="307" t="s">
        <v>161</v>
      </c>
      <c r="V7" s="307"/>
      <c r="W7" s="307"/>
    </row>
    <row r="8" spans="1:23" s="136" customFormat="1" ht="12.75">
      <c r="A8" s="293"/>
      <c r="B8" s="293"/>
      <c r="C8" s="301"/>
      <c r="D8" s="302"/>
      <c r="E8" s="303"/>
      <c r="F8" s="307"/>
      <c r="G8" s="307"/>
      <c r="H8" s="307"/>
      <c r="I8" s="307"/>
      <c r="J8" s="307"/>
      <c r="K8" s="307"/>
      <c r="L8" s="319"/>
      <c r="M8" s="320"/>
      <c r="N8" s="321"/>
      <c r="O8" s="301"/>
      <c r="P8" s="302"/>
      <c r="Q8" s="303"/>
      <c r="R8" s="307"/>
      <c r="S8" s="307"/>
      <c r="T8" s="307"/>
      <c r="U8" s="307"/>
      <c r="V8" s="307"/>
      <c r="W8" s="307"/>
    </row>
    <row r="9" spans="1:23" s="136" customFormat="1" ht="12.75">
      <c r="A9" s="293"/>
      <c r="B9" s="293"/>
      <c r="C9" s="301"/>
      <c r="D9" s="302"/>
      <c r="E9" s="303"/>
      <c r="F9" s="307"/>
      <c r="G9" s="307"/>
      <c r="H9" s="307"/>
      <c r="I9" s="307"/>
      <c r="J9" s="307"/>
      <c r="K9" s="307"/>
      <c r="L9" s="319"/>
      <c r="M9" s="320"/>
      <c r="N9" s="321"/>
      <c r="O9" s="301"/>
      <c r="P9" s="302"/>
      <c r="Q9" s="303"/>
      <c r="R9" s="307"/>
      <c r="S9" s="307"/>
      <c r="T9" s="307"/>
      <c r="U9" s="307"/>
      <c r="V9" s="307"/>
      <c r="W9" s="307"/>
    </row>
    <row r="10" spans="1:23" s="136" customFormat="1" ht="39" customHeight="1">
      <c r="A10" s="293"/>
      <c r="B10" s="293"/>
      <c r="C10" s="301"/>
      <c r="D10" s="302"/>
      <c r="E10" s="303"/>
      <c r="F10" s="307"/>
      <c r="G10" s="307"/>
      <c r="H10" s="307"/>
      <c r="I10" s="307"/>
      <c r="J10" s="307"/>
      <c r="K10" s="307"/>
      <c r="L10" s="322"/>
      <c r="M10" s="323"/>
      <c r="N10" s="324"/>
      <c r="O10" s="301"/>
      <c r="P10" s="302"/>
      <c r="Q10" s="303"/>
      <c r="R10" s="307"/>
      <c r="S10" s="307"/>
      <c r="T10" s="307"/>
      <c r="U10" s="307"/>
      <c r="V10" s="307"/>
      <c r="W10" s="307"/>
    </row>
    <row r="11" spans="1:23" ht="18" customHeight="1">
      <c r="A11" s="293"/>
      <c r="B11" s="293"/>
      <c r="C11" s="301"/>
      <c r="D11" s="302"/>
      <c r="E11" s="303"/>
      <c r="F11" s="295" t="s">
        <v>160</v>
      </c>
      <c r="G11" s="296"/>
      <c r="H11" s="297"/>
      <c r="I11" s="295" t="s">
        <v>159</v>
      </c>
      <c r="J11" s="296"/>
      <c r="K11" s="297"/>
      <c r="L11" s="312" t="s">
        <v>47</v>
      </c>
      <c r="M11" s="314" t="s">
        <v>24</v>
      </c>
      <c r="N11" s="315"/>
      <c r="O11" s="301"/>
      <c r="P11" s="302"/>
      <c r="Q11" s="303"/>
      <c r="R11" s="295" t="s">
        <v>160</v>
      </c>
      <c r="S11" s="296"/>
      <c r="T11" s="297"/>
      <c r="U11" s="295" t="s">
        <v>159</v>
      </c>
      <c r="V11" s="296"/>
      <c r="W11" s="297"/>
    </row>
    <row r="12" spans="1:23" ht="111.75" customHeight="1">
      <c r="A12" s="294"/>
      <c r="B12" s="294"/>
      <c r="C12" s="304"/>
      <c r="D12" s="305"/>
      <c r="E12" s="306"/>
      <c r="F12" s="309" t="s">
        <v>158</v>
      </c>
      <c r="G12" s="310"/>
      <c r="H12" s="311"/>
      <c r="I12" s="295" t="s">
        <v>157</v>
      </c>
      <c r="J12" s="296"/>
      <c r="K12" s="297"/>
      <c r="L12" s="313"/>
      <c r="M12" s="55" t="s">
        <v>51</v>
      </c>
      <c r="N12" s="55" t="s">
        <v>52</v>
      </c>
      <c r="O12" s="304"/>
      <c r="P12" s="305"/>
      <c r="Q12" s="306"/>
      <c r="R12" s="309" t="s">
        <v>158</v>
      </c>
      <c r="S12" s="310"/>
      <c r="T12" s="311"/>
      <c r="U12" s="295" t="s">
        <v>157</v>
      </c>
      <c r="V12" s="296"/>
      <c r="W12" s="297"/>
    </row>
    <row r="13" spans="1:23" s="138" customFormat="1" ht="20.100000000000001" customHeight="1">
      <c r="A13" s="137" t="s">
        <v>7</v>
      </c>
      <c r="B13" s="137" t="s">
        <v>8</v>
      </c>
      <c r="C13" s="137">
        <v>1</v>
      </c>
      <c r="D13" s="137">
        <v>2</v>
      </c>
      <c r="E13" s="137">
        <v>3</v>
      </c>
      <c r="F13" s="137">
        <v>4</v>
      </c>
      <c r="G13" s="137">
        <v>5</v>
      </c>
      <c r="H13" s="137">
        <v>6</v>
      </c>
      <c r="I13" s="137">
        <v>7</v>
      </c>
      <c r="J13" s="137">
        <v>8</v>
      </c>
      <c r="K13" s="137">
        <v>9</v>
      </c>
      <c r="L13" s="137">
        <v>10</v>
      </c>
      <c r="M13" s="137">
        <v>11</v>
      </c>
      <c r="N13" s="137">
        <v>12</v>
      </c>
      <c r="O13" s="137">
        <v>13</v>
      </c>
      <c r="P13" s="137">
        <v>14</v>
      </c>
      <c r="Q13" s="137">
        <v>15</v>
      </c>
      <c r="R13" s="137">
        <v>16</v>
      </c>
      <c r="S13" s="137">
        <v>17</v>
      </c>
      <c r="T13" s="137">
        <v>18</v>
      </c>
      <c r="U13" s="137">
        <v>19</v>
      </c>
      <c r="V13" s="137">
        <v>20</v>
      </c>
      <c r="W13" s="137">
        <v>21</v>
      </c>
    </row>
    <row r="14" spans="1:23" s="136" customFormat="1" ht="26.25" customHeight="1">
      <c r="A14" s="292"/>
      <c r="B14" s="292" t="s">
        <v>156</v>
      </c>
      <c r="C14" s="119" t="s">
        <v>155</v>
      </c>
      <c r="D14" s="119" t="s">
        <v>44</v>
      </c>
      <c r="E14" s="119" t="s">
        <v>154</v>
      </c>
      <c r="F14" s="119" t="s">
        <v>155</v>
      </c>
      <c r="G14" s="119" t="s">
        <v>44</v>
      </c>
      <c r="H14" s="119" t="s">
        <v>154</v>
      </c>
      <c r="I14" s="119" t="s">
        <v>155</v>
      </c>
      <c r="J14" s="119" t="s">
        <v>44</v>
      </c>
      <c r="K14" s="119" t="s">
        <v>154</v>
      </c>
      <c r="L14" s="119"/>
      <c r="M14" s="119"/>
      <c r="N14" s="119"/>
      <c r="O14" s="119" t="s">
        <v>155</v>
      </c>
      <c r="P14" s="119" t="s">
        <v>44</v>
      </c>
      <c r="Q14" s="119" t="s">
        <v>154</v>
      </c>
      <c r="R14" s="119" t="s">
        <v>155</v>
      </c>
      <c r="S14" s="119" t="s">
        <v>44</v>
      </c>
      <c r="T14" s="119" t="s">
        <v>154</v>
      </c>
      <c r="U14" s="119" t="s">
        <v>155</v>
      </c>
      <c r="V14" s="119" t="s">
        <v>44</v>
      </c>
      <c r="W14" s="119" t="s">
        <v>154</v>
      </c>
    </row>
    <row r="15" spans="1:23" s="136" customFormat="1" ht="26.45" customHeight="1">
      <c r="A15" s="294"/>
      <c r="B15" s="294"/>
      <c r="C15" s="140">
        <f t="shared" ref="C15" si="0">SUM(C16:C17)</f>
        <v>270000</v>
      </c>
      <c r="D15" s="140">
        <f t="shared" ref="D15" si="1">SUM(D16:D17)</f>
        <v>257000</v>
      </c>
      <c r="E15" s="140">
        <f t="shared" ref="E15" si="2">SUM(E16:E17)</f>
        <v>13000</v>
      </c>
      <c r="F15" s="140">
        <f t="shared" ref="F15" si="3">SUM(F16:F17)</f>
        <v>250000</v>
      </c>
      <c r="G15" s="140">
        <f t="shared" ref="G15" si="4">SUM(G16:G17)</f>
        <v>238000</v>
      </c>
      <c r="H15" s="140">
        <f t="shared" ref="H15" si="5">SUM(H16:H17)</f>
        <v>12000</v>
      </c>
      <c r="I15" s="140">
        <f t="shared" ref="I15" si="6">SUM(I16:I17)</f>
        <v>20000</v>
      </c>
      <c r="J15" s="140">
        <f t="shared" ref="J15" si="7">SUM(J16:J17)</f>
        <v>19000</v>
      </c>
      <c r="K15" s="140">
        <f t="shared" ref="K15" si="8">SUM(K16:K17)</f>
        <v>1000</v>
      </c>
      <c r="L15" s="140">
        <f t="shared" ref="L15" si="9">SUM(L16:L17)</f>
        <v>0</v>
      </c>
      <c r="M15" s="140">
        <f t="shared" ref="M15" si="10">SUM(M16:M17)</f>
        <v>270000</v>
      </c>
      <c r="N15" s="140">
        <f t="shared" ref="N15" si="11">SUM(N16:N17)</f>
        <v>-270000</v>
      </c>
      <c r="O15" s="140">
        <f t="shared" ref="O15" si="12">SUM(O16:O17)</f>
        <v>270000</v>
      </c>
      <c r="P15" s="140">
        <f t="shared" ref="P15" si="13">SUM(P16:P17)</f>
        <v>257000</v>
      </c>
      <c r="Q15" s="140">
        <f t="shared" ref="Q15" si="14">SUM(Q16:Q17)</f>
        <v>13000</v>
      </c>
      <c r="R15" s="140">
        <f t="shared" ref="R15" si="15">SUM(R16:R17)</f>
        <v>250000</v>
      </c>
      <c r="S15" s="140">
        <f t="shared" ref="S15" si="16">SUM(S16:S17)</f>
        <v>238000</v>
      </c>
      <c r="T15" s="140">
        <f t="shared" ref="T15" si="17">SUM(T16:T17)</f>
        <v>12000</v>
      </c>
      <c r="U15" s="140">
        <f t="shared" ref="U15" si="18">SUM(U16:U17)</f>
        <v>20000</v>
      </c>
      <c r="V15" s="140">
        <f t="shared" ref="V15" si="19">SUM(V16:V17)</f>
        <v>19000</v>
      </c>
      <c r="W15" s="140">
        <f t="shared" ref="W15" si="20">SUM(W16:W17)</f>
        <v>1000</v>
      </c>
    </row>
    <row r="16" spans="1:23" s="136" customFormat="1" ht="42" customHeight="1">
      <c r="A16" s="141">
        <v>1</v>
      </c>
      <c r="B16" s="142" t="s">
        <v>65</v>
      </c>
      <c r="C16" s="143">
        <f>SUM(D16:E16)</f>
        <v>270000</v>
      </c>
      <c r="D16" s="143">
        <f>G16+J16</f>
        <v>257000</v>
      </c>
      <c r="E16" s="143">
        <f>H16+K16</f>
        <v>13000</v>
      </c>
      <c r="F16" s="143">
        <f>SUM(G16:H16)</f>
        <v>250000</v>
      </c>
      <c r="G16" s="143">
        <v>238000</v>
      </c>
      <c r="H16" s="143">
        <v>12000</v>
      </c>
      <c r="I16" s="143">
        <f>+J16+K16</f>
        <v>20000</v>
      </c>
      <c r="J16" s="143">
        <v>19000</v>
      </c>
      <c r="K16" s="143">
        <v>1000</v>
      </c>
      <c r="L16" s="143">
        <f>M16+N16</f>
        <v>-270000</v>
      </c>
      <c r="M16" s="143"/>
      <c r="N16" s="143">
        <v>-270000</v>
      </c>
      <c r="O16" s="143">
        <f>SUM(P16:Q16)</f>
        <v>0</v>
      </c>
      <c r="P16" s="143">
        <v>0</v>
      </c>
      <c r="Q16" s="143">
        <v>0</v>
      </c>
      <c r="R16" s="143">
        <f>SUM(S16:T16)</f>
        <v>0</v>
      </c>
      <c r="S16" s="143">
        <v>0</v>
      </c>
      <c r="T16" s="143">
        <v>0</v>
      </c>
      <c r="U16" s="143">
        <f>+V16+W16</f>
        <v>0</v>
      </c>
      <c r="V16" s="143">
        <v>0</v>
      </c>
      <c r="W16" s="143">
        <v>0</v>
      </c>
    </row>
    <row r="17" spans="1:23" s="136" customFormat="1" ht="41.25" customHeight="1">
      <c r="A17" s="144">
        <v>2</v>
      </c>
      <c r="B17" s="145" t="s">
        <v>66</v>
      </c>
      <c r="C17" s="146">
        <f>SUM(D17:E17)</f>
        <v>0</v>
      </c>
      <c r="D17" s="146">
        <f>G17+J17</f>
        <v>0</v>
      </c>
      <c r="E17" s="146">
        <f>H17+K17</f>
        <v>0</v>
      </c>
      <c r="F17" s="146">
        <f>G17+H17</f>
        <v>0</v>
      </c>
      <c r="G17" s="146">
        <v>0</v>
      </c>
      <c r="H17" s="146">
        <v>0</v>
      </c>
      <c r="I17" s="146">
        <f>J17+K17</f>
        <v>0</v>
      </c>
      <c r="J17" s="146">
        <v>0</v>
      </c>
      <c r="K17" s="146">
        <v>0</v>
      </c>
      <c r="L17" s="146">
        <f>M17+N17</f>
        <v>270000</v>
      </c>
      <c r="M17" s="146">
        <v>270000</v>
      </c>
      <c r="N17" s="146"/>
      <c r="O17" s="146">
        <f>SUM(P17:Q17)</f>
        <v>270000</v>
      </c>
      <c r="P17" s="146">
        <f>S17+V17</f>
        <v>257000</v>
      </c>
      <c r="Q17" s="146">
        <f>T17+W17</f>
        <v>13000</v>
      </c>
      <c r="R17" s="146">
        <f>SUM(S17:T17)</f>
        <v>250000</v>
      </c>
      <c r="S17" s="146">
        <v>238000</v>
      </c>
      <c r="T17" s="146">
        <v>12000</v>
      </c>
      <c r="U17" s="146">
        <f>+V17+W17</f>
        <v>20000</v>
      </c>
      <c r="V17" s="146">
        <v>19000</v>
      </c>
      <c r="W17" s="146">
        <v>1000</v>
      </c>
    </row>
    <row r="19" spans="1:23">
      <c r="C19" s="139"/>
    </row>
  </sheetData>
  <mergeCells count="30">
    <mergeCell ref="A3:W3"/>
    <mergeCell ref="R7:T10"/>
    <mergeCell ref="U7:W10"/>
    <mergeCell ref="R11:T11"/>
    <mergeCell ref="U11:W11"/>
    <mergeCell ref="R6:W6"/>
    <mergeCell ref="A14:A15"/>
    <mergeCell ref="B14:B15"/>
    <mergeCell ref="F6:K6"/>
    <mergeCell ref="F7:H10"/>
    <mergeCell ref="I5:K5"/>
    <mergeCell ref="I12:K12"/>
    <mergeCell ref="F12:H12"/>
    <mergeCell ref="B6:B12"/>
    <mergeCell ref="A1:B1"/>
    <mergeCell ref="A4:W4"/>
    <mergeCell ref="M5:R5"/>
    <mergeCell ref="S5:U5"/>
    <mergeCell ref="A6:A12"/>
    <mergeCell ref="F11:H11"/>
    <mergeCell ref="C6:E12"/>
    <mergeCell ref="I7:K10"/>
    <mergeCell ref="I11:K11"/>
    <mergeCell ref="U1:W1"/>
    <mergeCell ref="R12:T12"/>
    <mergeCell ref="U12:W12"/>
    <mergeCell ref="L11:L12"/>
    <mergeCell ref="M11:N11"/>
    <mergeCell ref="L6:N10"/>
    <mergeCell ref="O6:Q12"/>
  </mergeCells>
  <pageMargins left="0.35433070866141703" right="0.27" top="0.38" bottom="0.48" header="0.31496062992126" footer="0.31496062992126"/>
  <pageSetup paperSize="9" scale="63" firstPageNumber="104" orientation="landscape" useFirstPageNumber="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5</vt:i4>
      </vt:variant>
      <vt:variant>
        <vt:lpstr>Phạm vi có Tên</vt:lpstr>
      </vt:variant>
      <vt:variant>
        <vt:i4>10</vt:i4>
      </vt:variant>
    </vt:vector>
  </HeadingPairs>
  <TitlesOfParts>
    <vt:vector size="15" baseType="lpstr">
      <vt:lpstr>Biểu 01</vt:lpstr>
      <vt:lpstr>Biểu số 01a Thuyết minh B 01</vt:lpstr>
      <vt:lpstr>Biểu 02 CHI TIẾT NHIỆM VỤ</vt:lpstr>
      <vt:lpstr>4.26</vt:lpstr>
      <vt:lpstr>4.26a</vt:lpstr>
      <vt:lpstr>'Biểu 01'!chuong_phuluc_37_name</vt:lpstr>
      <vt:lpstr>'4.26'!Print_Titles</vt:lpstr>
      <vt:lpstr>'Biểu 01'!Print_Titles</vt:lpstr>
      <vt:lpstr>'Biểu 02 CHI TIẾT NHIỆM VỤ'!Print_Titles</vt:lpstr>
      <vt:lpstr>'Biểu số 01a Thuyết minh B 01'!Print_Titles</vt:lpstr>
      <vt:lpstr>'4.26'!Vùng_In</vt:lpstr>
      <vt:lpstr>'4.26a'!Vùng_In</vt:lpstr>
      <vt:lpstr>'Biểu 01'!Vùng_In</vt:lpstr>
      <vt:lpstr>'Biểu 02 CHI TIẾT NHIỆM VỤ'!Vùng_In</vt:lpstr>
      <vt:lpstr>'Biểu số 01a Thuyết minh B 01'!Vùng_In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Hien_PC</dc:creator>
  <cp:lastModifiedBy>GIA PHAT</cp:lastModifiedBy>
  <cp:lastPrinted>2025-02-18T08:27:16Z</cp:lastPrinted>
  <dcterms:created xsi:type="dcterms:W3CDTF">2025-02-10T07:39:31Z</dcterms:created>
  <dcterms:modified xsi:type="dcterms:W3CDTF">2025-02-18T08:27:29Z</dcterms:modified>
</cp:coreProperties>
</file>