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40" windowWidth="6360" windowHeight="2715"/>
  </bookViews>
  <sheets>
    <sheet name="Biểu 4.4" sheetId="43" r:id="rId1"/>
    <sheet name="Biểu 4.5" sheetId="44" r:id="rId2"/>
    <sheet name="Biểu 4.6" sheetId="45" r:id="rId3"/>
    <sheet name="Sheet1" sheetId="69" state="hidden" r:id="rId4"/>
    <sheet name="Biểu 4.18" sheetId="19" r:id="rId5"/>
    <sheet name="Biểu 4.19" sheetId="21" r:id="rId6"/>
    <sheet name="Biểu 4.20" sheetId="38" r:id="rId7"/>
    <sheet name="Biểu 4.21" sheetId="23" r:id="rId8"/>
    <sheet name="Biểu 4.22" sheetId="39" r:id="rId9"/>
    <sheet name="Biểu 4.23" sheetId="25" r:id="rId10"/>
    <sheet name="Biểu 4.24" sheetId="26" r:id="rId11"/>
    <sheet name="Biểu 4.25" sheetId="27" r:id="rId12"/>
    <sheet name="4.26" sheetId="57" r:id="rId13"/>
    <sheet name="4.26a" sheetId="60" r:id="rId14"/>
    <sheet name="4.26b" sheetId="58" state="hidden" r:id="rId15"/>
    <sheet name="4.26c" sheetId="62" state="hidden" r:id="rId16"/>
    <sheet name="Biểu 4.27" sheetId="29" r:id="rId17"/>
    <sheet name="Biểu 4.28" sheetId="31" r:id="rId18"/>
    <sheet name="Biểu 4.29" sheetId="32" r:id="rId19"/>
    <sheet name="Biểu 4.30" sheetId="66" r:id="rId20"/>
    <sheet name="Biểu 4.31 " sheetId="33" r:id="rId21"/>
    <sheet name="4.31a" sheetId="59" r:id="rId22"/>
    <sheet name="4.31b" sheetId="53" state="hidden" r:id="rId23"/>
    <sheet name="4.31c" sheetId="61" state="hidden" r:id="rId24"/>
    <sheet name="Phụ lục CTMT" sheetId="52" state="hidden" r:id="rId25"/>
    <sheet name="Biểu 4.31" sheetId="34" state="hidden" r:id="rId26"/>
    <sheet name="Sheet4" sheetId="56" state="hidden" r:id="rId27"/>
    <sheet name="CT Lâm nghiệp BV" sheetId="68" r:id="rId28"/>
    <sheet name="PLNTM" sheetId="67" r:id="rId29"/>
    <sheet name="PLGNBV" sheetId="50" state="hidden"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chuong_phuluc_30" localSheetId="4">'Biểu 4.18'!#REF!</definedName>
    <definedName name="chuong_phuluc_30_name" localSheetId="4">'Biểu 4.18'!$A$2</definedName>
    <definedName name="chuong_phuluc_31" localSheetId="5">'Biểu 4.19'!#REF!</definedName>
    <definedName name="chuong_phuluc_31_name" localSheetId="5">'Biểu 4.19'!$A$2</definedName>
    <definedName name="chuong_phuluc_33" localSheetId="7">'Biểu 4.21'!$A$2</definedName>
    <definedName name="chuong_phuluc_33_name" localSheetId="7">'Biểu 4.21'!$A$3</definedName>
    <definedName name="chuong_phuluc_35" localSheetId="9">'Biểu 4.23'!#REF!</definedName>
    <definedName name="chuong_phuluc_35_name" localSheetId="9">'Biểu 4.23'!$A$2</definedName>
    <definedName name="chuong_phuluc_36" localSheetId="10">'Biểu 4.24'!#REF!</definedName>
    <definedName name="chuong_phuluc_36_name" localSheetId="10">'Biểu 4.24'!$A$2</definedName>
    <definedName name="chuong_phuluc_37" localSheetId="11">'Biểu 4.25'!#REF!</definedName>
    <definedName name="chuong_phuluc_37_name" localSheetId="11">'Biểu 4.25'!$A$2</definedName>
    <definedName name="chuong_phuluc_39" localSheetId="16">'Biểu 4.27'!#REF!</definedName>
    <definedName name="chuong_phuluc_39_name" localSheetId="16">'Biểu 4.27'!$A$2</definedName>
    <definedName name="chuong_phuluc_41" localSheetId="17">'Biểu 4.28'!#REF!</definedName>
    <definedName name="chuong_phuluc_41_name" localSheetId="17">'Biểu 4.28'!$A$2</definedName>
    <definedName name="chuong_phuluc_42" localSheetId="18">'Biểu 4.29'!#REF!</definedName>
    <definedName name="chuong_phuluc_42_name" localSheetId="18">'Biểu 4.29'!$A$2</definedName>
    <definedName name="chuong_phuluc_43" localSheetId="20">'Biểu 4.31 '!#REF!</definedName>
    <definedName name="chuong_phuluc_43_name" localSheetId="20">'Biểu 4.31 '!$A$2</definedName>
    <definedName name="chuong_phuluc_44" localSheetId="25">'Biểu 4.31'!#REF!</definedName>
    <definedName name="chuong_phuluc_44_name" localSheetId="25">'Biểu 4.31'!$A$2</definedName>
    <definedName name="chuong_phuluc_44_name_name" localSheetId="25">'Biểu 4.31'!#REF!</definedName>
    <definedName name="Print_Area" localSheetId="21">'4.31a'!$A$1:$N$30</definedName>
    <definedName name="Print_Area" localSheetId="23">'4.31c'!$A$1:$AC$28</definedName>
    <definedName name="Print_Area" localSheetId="19">'Biểu 4.30'!$A$1:$R$25</definedName>
    <definedName name="Print_Area" localSheetId="20">'Biểu 4.31 '!$A$1:$N$25</definedName>
    <definedName name="Print_Area" localSheetId="27">'CT Lâm nghiệp BV'!$A$1:$AH$27</definedName>
    <definedName name="_xlnm.Print_Titles" localSheetId="12">'4.26'!$5:$8</definedName>
    <definedName name="_xlnm.Print_Titles" localSheetId="21">'4.31a'!$5:$12</definedName>
    <definedName name="_xlnm.Print_Titles" localSheetId="23">'4.31c'!$A:$B</definedName>
    <definedName name="_xlnm.Print_Titles" localSheetId="7">'Biểu 4.21'!$5:$7</definedName>
    <definedName name="_xlnm.Print_Titles" localSheetId="9">'Biểu 4.23'!$5:$7</definedName>
    <definedName name="_xlnm.Print_Titles" localSheetId="10">'Biểu 4.24'!$5:$7</definedName>
    <definedName name="_xlnm.Print_Titles" localSheetId="11">'Biểu 4.25'!$5:$7</definedName>
    <definedName name="_xlnm.Print_Titles" localSheetId="1">'Biểu 4.5'!$4:$6</definedName>
    <definedName name="_xlnm.Print_Titles" localSheetId="2">'Biểu 4.6'!$5:$7</definedName>
    <definedName name="_xlnm.Print_Titles" localSheetId="29">PLGNBV!$5:$6</definedName>
    <definedName name="_xlnm.Print_Titles" localSheetId="28">PLNTM!$5:$8</definedName>
  </definedNames>
  <calcPr calcId="144525"/>
</workbook>
</file>

<file path=xl/calcChain.xml><?xml version="1.0" encoding="utf-8"?>
<calcChain xmlns="http://schemas.openxmlformats.org/spreadsheetml/2006/main">
  <c r="I75" i="25" l="1"/>
  <c r="E63" i="25"/>
  <c r="M18" i="57"/>
  <c r="I71" i="25" s="1"/>
  <c r="I79" i="25"/>
  <c r="I80" i="25"/>
  <c r="P79" i="27"/>
  <c r="Q79" i="27"/>
  <c r="C10" i="26"/>
  <c r="D34" i="23"/>
  <c r="C44" i="39" l="1"/>
  <c r="C38" i="39"/>
  <c r="C39" i="39"/>
  <c r="C37" i="39"/>
  <c r="C36" i="39"/>
  <c r="C27" i="39" s="1"/>
  <c r="E34" i="23" l="1"/>
  <c r="E28" i="23"/>
  <c r="D28" i="23"/>
  <c r="E18" i="23"/>
  <c r="D18" i="23"/>
  <c r="L25" i="33" l="1"/>
  <c r="I25" i="33"/>
  <c r="F25" i="33"/>
  <c r="E25" i="33"/>
  <c r="D25" i="33"/>
  <c r="C25" i="33" s="1"/>
  <c r="L24" i="33"/>
  <c r="I24" i="33"/>
  <c r="F24" i="33"/>
  <c r="E24" i="33"/>
  <c r="D24" i="33"/>
  <c r="C24" i="33"/>
  <c r="L23" i="33"/>
  <c r="I23" i="33"/>
  <c r="F23" i="33"/>
  <c r="E23" i="33"/>
  <c r="D23" i="33"/>
  <c r="C23" i="33" s="1"/>
  <c r="L22" i="33"/>
  <c r="I22" i="33"/>
  <c r="F22" i="33"/>
  <c r="E22" i="33"/>
  <c r="D22" i="33"/>
  <c r="C22" i="33"/>
  <c r="L21" i="33"/>
  <c r="I21" i="33"/>
  <c r="G21" i="33"/>
  <c r="F21" i="33"/>
  <c r="E21" i="33"/>
  <c r="D21" i="33"/>
  <c r="C21" i="33" s="1"/>
  <c r="L20" i="33"/>
  <c r="I20" i="33"/>
  <c r="F20" i="33"/>
  <c r="E20" i="33"/>
  <c r="D20" i="33"/>
  <c r="C20" i="33" s="1"/>
  <c r="L19" i="33"/>
  <c r="I19" i="33"/>
  <c r="F19" i="33"/>
  <c r="E19" i="33"/>
  <c r="D19" i="33"/>
  <c r="C19" i="33" s="1"/>
  <c r="L18" i="33"/>
  <c r="I18" i="33"/>
  <c r="F18" i="33"/>
  <c r="E18" i="33"/>
  <c r="D18" i="33"/>
  <c r="C18" i="33" s="1"/>
  <c r="L17" i="33"/>
  <c r="I17" i="33"/>
  <c r="F17" i="33"/>
  <c r="E17" i="33"/>
  <c r="D17" i="33"/>
  <c r="C17" i="33" s="1"/>
  <c r="L16" i="33"/>
  <c r="I16" i="33"/>
  <c r="F16" i="33"/>
  <c r="E16" i="33"/>
  <c r="D16" i="33"/>
  <c r="C16" i="33" s="1"/>
  <c r="L15" i="33"/>
  <c r="I15" i="33"/>
  <c r="F15" i="33"/>
  <c r="E15" i="33"/>
  <c r="D15" i="33"/>
  <c r="C15" i="33" s="1"/>
  <c r="L14" i="33"/>
  <c r="I14" i="33"/>
  <c r="F14" i="33"/>
  <c r="E14" i="33"/>
  <c r="D14" i="33"/>
  <c r="C14" i="33" s="1"/>
  <c r="L13" i="33"/>
  <c r="I13" i="33"/>
  <c r="F13" i="33"/>
  <c r="E13" i="33"/>
  <c r="D13" i="33"/>
  <c r="C13" i="33" s="1"/>
  <c r="L12" i="33"/>
  <c r="I12" i="33"/>
  <c r="F12" i="33"/>
  <c r="E12" i="33"/>
  <c r="D12" i="33"/>
  <c r="C12" i="33" s="1"/>
  <c r="L11" i="33"/>
  <c r="I11" i="33"/>
  <c r="F11" i="33"/>
  <c r="E11" i="33"/>
  <c r="D11" i="33"/>
  <c r="C11" i="33" s="1"/>
  <c r="L10" i="33"/>
  <c r="I10" i="33"/>
  <c r="F10" i="33"/>
  <c r="E10" i="33"/>
  <c r="D10" i="33"/>
  <c r="C10" i="33" s="1"/>
  <c r="L9" i="33"/>
  <c r="I9" i="33"/>
  <c r="F9" i="33"/>
  <c r="E9" i="33"/>
  <c r="D9" i="33"/>
  <c r="C9" i="33" s="1"/>
  <c r="O25" i="66"/>
  <c r="N25" i="66"/>
  <c r="L25" i="66"/>
  <c r="I25" i="66"/>
  <c r="F25" i="66"/>
  <c r="E25" i="66"/>
  <c r="C25" i="66" s="1"/>
  <c r="D25" i="66"/>
  <c r="O24" i="66"/>
  <c r="L24" i="66"/>
  <c r="I24" i="66"/>
  <c r="F24" i="66"/>
  <c r="E24" i="66"/>
  <c r="D24" i="66"/>
  <c r="C24" i="66" s="1"/>
  <c r="O23" i="66"/>
  <c r="L23" i="66"/>
  <c r="I23" i="66"/>
  <c r="F23" i="66"/>
  <c r="E23" i="66"/>
  <c r="D23" i="66"/>
  <c r="C23" i="66"/>
  <c r="O22" i="66"/>
  <c r="L22" i="66"/>
  <c r="I22" i="66"/>
  <c r="F22" i="66"/>
  <c r="E22" i="66"/>
  <c r="D22" i="66"/>
  <c r="C22" i="66" s="1"/>
  <c r="O21" i="66"/>
  <c r="N21" i="66"/>
  <c r="E21" i="66" s="1"/>
  <c r="L21" i="66"/>
  <c r="I21" i="66"/>
  <c r="F21" i="66"/>
  <c r="D21" i="66"/>
  <c r="O20" i="66"/>
  <c r="L20" i="66"/>
  <c r="I20" i="66"/>
  <c r="F20" i="66"/>
  <c r="E20" i="66"/>
  <c r="D20" i="66"/>
  <c r="C20" i="66"/>
  <c r="O19" i="66"/>
  <c r="L19" i="66"/>
  <c r="I19" i="66"/>
  <c r="F19" i="66"/>
  <c r="E19" i="66"/>
  <c r="D19" i="66"/>
  <c r="C19" i="66" s="1"/>
  <c r="O18" i="66"/>
  <c r="L18" i="66"/>
  <c r="I18" i="66"/>
  <c r="F18" i="66"/>
  <c r="E18" i="66"/>
  <c r="D18" i="66"/>
  <c r="C18" i="66"/>
  <c r="O17" i="66"/>
  <c r="L17" i="66"/>
  <c r="I17" i="66"/>
  <c r="F17" i="66"/>
  <c r="E17" i="66"/>
  <c r="D17" i="66"/>
  <c r="C17" i="66" s="1"/>
  <c r="O16" i="66"/>
  <c r="L16" i="66"/>
  <c r="I16" i="66"/>
  <c r="F16" i="66"/>
  <c r="E16" i="66"/>
  <c r="D16" i="66"/>
  <c r="C16" i="66" s="1"/>
  <c r="O15" i="66"/>
  <c r="L15" i="66"/>
  <c r="I15" i="66"/>
  <c r="F15" i="66"/>
  <c r="E15" i="66"/>
  <c r="D15" i="66"/>
  <c r="C15" i="66" s="1"/>
  <c r="O14" i="66"/>
  <c r="L14" i="66"/>
  <c r="I14" i="66"/>
  <c r="F14" i="66"/>
  <c r="E14" i="66"/>
  <c r="D14" i="66"/>
  <c r="C14" i="66" s="1"/>
  <c r="O13" i="66"/>
  <c r="L13" i="66"/>
  <c r="I13" i="66"/>
  <c r="F13" i="66"/>
  <c r="E13" i="66"/>
  <c r="D13" i="66"/>
  <c r="C13" i="66"/>
  <c r="O12" i="66"/>
  <c r="L12" i="66"/>
  <c r="I12" i="66"/>
  <c r="F12" i="66"/>
  <c r="E12" i="66"/>
  <c r="D12" i="66"/>
  <c r="C12" i="66"/>
  <c r="Q11" i="66"/>
  <c r="O11" i="66" s="1"/>
  <c r="N11" i="66"/>
  <c r="L11" i="66" s="1"/>
  <c r="I11" i="66"/>
  <c r="F11" i="66"/>
  <c r="D11" i="66"/>
  <c r="O10" i="66"/>
  <c r="L10" i="66"/>
  <c r="I10" i="66"/>
  <c r="F10" i="66"/>
  <c r="E10" i="66"/>
  <c r="D10" i="66"/>
  <c r="C10" i="66"/>
  <c r="Q9" i="66"/>
  <c r="E9" i="66" s="1"/>
  <c r="C9" i="66" s="1"/>
  <c r="O9" i="66"/>
  <c r="L9" i="66"/>
  <c r="I9" i="66"/>
  <c r="F9" i="66"/>
  <c r="D9" i="66"/>
  <c r="F24" i="32"/>
  <c r="E24" i="32"/>
  <c r="D24" i="32"/>
  <c r="F23" i="32"/>
  <c r="E23" i="32"/>
  <c r="D23" i="32"/>
  <c r="C23" i="32" s="1"/>
  <c r="F22" i="32"/>
  <c r="E22" i="32"/>
  <c r="D22" i="32"/>
  <c r="F21" i="32"/>
  <c r="E21" i="32"/>
  <c r="D21" i="32"/>
  <c r="C21" i="32" s="1"/>
  <c r="F20" i="32"/>
  <c r="E20" i="32"/>
  <c r="D20" i="32"/>
  <c r="F19" i="32"/>
  <c r="E19" i="32"/>
  <c r="D19" i="32"/>
  <c r="C19" i="32" s="1"/>
  <c r="F18" i="32"/>
  <c r="E18" i="32"/>
  <c r="D18" i="32"/>
  <c r="F17" i="32"/>
  <c r="E17" i="32"/>
  <c r="D17" i="32"/>
  <c r="C17" i="32" s="1"/>
  <c r="F16" i="32"/>
  <c r="E16" i="32"/>
  <c r="D16" i="32"/>
  <c r="F15" i="32"/>
  <c r="E15" i="32"/>
  <c r="D15" i="32"/>
  <c r="C15" i="32" s="1"/>
  <c r="F14" i="32"/>
  <c r="E14" i="32"/>
  <c r="D14" i="32"/>
  <c r="F13" i="32"/>
  <c r="E13" i="32"/>
  <c r="D13" i="32"/>
  <c r="C13" i="32" s="1"/>
  <c r="F12" i="32"/>
  <c r="E12" i="32"/>
  <c r="D12" i="32"/>
  <c r="F11" i="32"/>
  <c r="E11" i="32"/>
  <c r="D11" i="32"/>
  <c r="C11" i="32" s="1"/>
  <c r="F10" i="32"/>
  <c r="E10" i="32"/>
  <c r="D10" i="32"/>
  <c r="F9" i="32"/>
  <c r="E9" i="32"/>
  <c r="D9" i="32"/>
  <c r="C9" i="32" s="1"/>
  <c r="F8" i="32"/>
  <c r="E8" i="32"/>
  <c r="D8" i="32"/>
  <c r="P27" i="31"/>
  <c r="O27" i="31"/>
  <c r="N27" i="31"/>
  <c r="M27" i="31" s="1"/>
  <c r="K27" i="31"/>
  <c r="I27" i="31"/>
  <c r="P26" i="31"/>
  <c r="O26" i="31"/>
  <c r="N26" i="31"/>
  <c r="M26" i="31" s="1"/>
  <c r="K26" i="31"/>
  <c r="I26" i="31"/>
  <c r="D26" i="31" s="1"/>
  <c r="P25" i="31"/>
  <c r="O25" i="31"/>
  <c r="N25" i="31"/>
  <c r="K25" i="31"/>
  <c r="I25" i="31"/>
  <c r="P24" i="31"/>
  <c r="O24" i="31"/>
  <c r="N24" i="31"/>
  <c r="K24" i="31"/>
  <c r="I24" i="31"/>
  <c r="D24" i="31" s="1"/>
  <c r="P23" i="31"/>
  <c r="O23" i="31"/>
  <c r="N23" i="31"/>
  <c r="M23" i="31" s="1"/>
  <c r="K23" i="31"/>
  <c r="I23" i="31"/>
  <c r="D23" i="31"/>
  <c r="P22" i="31"/>
  <c r="O22" i="31"/>
  <c r="N22" i="31"/>
  <c r="K22" i="31"/>
  <c r="I22" i="31"/>
  <c r="D22" i="31"/>
  <c r="P21" i="31"/>
  <c r="O21" i="31"/>
  <c r="N21" i="31"/>
  <c r="M21" i="31" s="1"/>
  <c r="K21" i="31"/>
  <c r="I21" i="31"/>
  <c r="P20" i="31"/>
  <c r="O20" i="31"/>
  <c r="N20" i="31"/>
  <c r="K20" i="31"/>
  <c r="I20" i="31"/>
  <c r="D20" i="31" s="1"/>
  <c r="P19" i="31"/>
  <c r="O19" i="31"/>
  <c r="N19" i="31"/>
  <c r="K19" i="31"/>
  <c r="I19" i="31"/>
  <c r="D19" i="31"/>
  <c r="P18" i="31"/>
  <c r="O18" i="31"/>
  <c r="N18" i="31"/>
  <c r="K18" i="31"/>
  <c r="I18" i="31"/>
  <c r="P17" i="31"/>
  <c r="O17" i="31"/>
  <c r="N17" i="31"/>
  <c r="K17" i="31"/>
  <c r="I17" i="31"/>
  <c r="D17" i="31"/>
  <c r="P16" i="31"/>
  <c r="O16" i="31"/>
  <c r="N16" i="31"/>
  <c r="M16" i="31" s="1"/>
  <c r="K16" i="31"/>
  <c r="I16" i="31"/>
  <c r="D16" i="31" s="1"/>
  <c r="P15" i="31"/>
  <c r="O15" i="31"/>
  <c r="N15" i="31"/>
  <c r="K15" i="31"/>
  <c r="I15" i="31"/>
  <c r="P14" i="31"/>
  <c r="O14" i="31"/>
  <c r="N14" i="31"/>
  <c r="M14" i="31" s="1"/>
  <c r="K14" i="31"/>
  <c r="I14" i="31"/>
  <c r="P13" i="31"/>
  <c r="O13" i="31"/>
  <c r="N13" i="31"/>
  <c r="K13" i="31"/>
  <c r="I13" i="31"/>
  <c r="P12" i="31"/>
  <c r="O12" i="31"/>
  <c r="N12" i="31"/>
  <c r="K12" i="31"/>
  <c r="I12" i="31"/>
  <c r="P11" i="31"/>
  <c r="O11" i="31"/>
  <c r="N11" i="31"/>
  <c r="K11" i="31"/>
  <c r="D11" i="31" s="1"/>
  <c r="I11" i="31"/>
  <c r="Q10" i="31"/>
  <c r="L10" i="31"/>
  <c r="J10" i="31"/>
  <c r="H10" i="31"/>
  <c r="G10" i="31"/>
  <c r="F10" i="31"/>
  <c r="E10" i="31"/>
  <c r="I26" i="29"/>
  <c r="E26" i="29"/>
  <c r="D26" i="29"/>
  <c r="I25" i="29"/>
  <c r="D25" i="29"/>
  <c r="I24" i="29"/>
  <c r="H24" i="29" s="1"/>
  <c r="K24" i="29" s="1"/>
  <c r="D24" i="29"/>
  <c r="I23" i="29"/>
  <c r="D23" i="29"/>
  <c r="I22" i="29"/>
  <c r="D22" i="29"/>
  <c r="I21" i="29"/>
  <c r="H21" i="29" s="1"/>
  <c r="K21" i="29" s="1"/>
  <c r="D21" i="29"/>
  <c r="I20" i="29"/>
  <c r="D20" i="29"/>
  <c r="I19" i="29"/>
  <c r="D19" i="29"/>
  <c r="I18" i="29"/>
  <c r="H18" i="29" s="1"/>
  <c r="K18" i="29" s="1"/>
  <c r="D18" i="29"/>
  <c r="I17" i="29"/>
  <c r="D17" i="29"/>
  <c r="I16" i="29"/>
  <c r="D16" i="29"/>
  <c r="I15" i="29"/>
  <c r="H15" i="29" s="1"/>
  <c r="K15" i="29" s="1"/>
  <c r="D15" i="29"/>
  <c r="I14" i="29"/>
  <c r="D14" i="29"/>
  <c r="I13" i="29"/>
  <c r="D13" i="29"/>
  <c r="I12" i="29"/>
  <c r="H12" i="29" s="1"/>
  <c r="K12" i="29" s="1"/>
  <c r="D12" i="29"/>
  <c r="I11" i="29"/>
  <c r="D11" i="29"/>
  <c r="I10" i="29"/>
  <c r="D10" i="29"/>
  <c r="J9" i="29"/>
  <c r="G9" i="29"/>
  <c r="F9" i="29"/>
  <c r="E9" i="29"/>
  <c r="D9" i="29"/>
  <c r="C9" i="29"/>
  <c r="C21" i="26"/>
  <c r="D25" i="31" l="1"/>
  <c r="M12" i="31"/>
  <c r="D15" i="31"/>
  <c r="D13" i="31"/>
  <c r="K10" i="31"/>
  <c r="D21" i="31"/>
  <c r="C21" i="31" s="1"/>
  <c r="D14" i="31"/>
  <c r="C14" i="31" s="1"/>
  <c r="M13" i="31"/>
  <c r="C13" i="31" s="1"/>
  <c r="M24" i="31"/>
  <c r="C24" i="31" s="1"/>
  <c r="D18" i="31"/>
  <c r="D7" i="32"/>
  <c r="M19" i="31"/>
  <c r="C19" i="31" s="1"/>
  <c r="E7" i="32"/>
  <c r="P10" i="31"/>
  <c r="M15" i="31"/>
  <c r="C15" i="31" s="1"/>
  <c r="M17" i="31"/>
  <c r="C17" i="31" s="1"/>
  <c r="F7" i="32"/>
  <c r="E11" i="66"/>
  <c r="C11" i="66" s="1"/>
  <c r="M22" i="31"/>
  <c r="C22" i="31" s="1"/>
  <c r="C10" i="32"/>
  <c r="C14" i="32"/>
  <c r="C18" i="32"/>
  <c r="C22" i="32"/>
  <c r="D12" i="31"/>
  <c r="C12" i="31" s="1"/>
  <c r="M18" i="31"/>
  <c r="M20" i="31"/>
  <c r="C20" i="31" s="1"/>
  <c r="C26" i="31"/>
  <c r="D27" i="31"/>
  <c r="C27" i="31" s="1"/>
  <c r="I10" i="31"/>
  <c r="C23" i="31"/>
  <c r="M25" i="31"/>
  <c r="C25" i="31" s="1"/>
  <c r="N10" i="31"/>
  <c r="O10" i="31"/>
  <c r="C21" i="66"/>
  <c r="C16" i="31"/>
  <c r="C8" i="32"/>
  <c r="C12" i="32"/>
  <c r="C16" i="32"/>
  <c r="C20" i="32"/>
  <c r="C24" i="32"/>
  <c r="M11" i="31"/>
  <c r="I9" i="29"/>
  <c r="H10" i="29"/>
  <c r="H13" i="29"/>
  <c r="K13" i="29" s="1"/>
  <c r="H16" i="29"/>
  <c r="K16" i="29" s="1"/>
  <c r="H19" i="29"/>
  <c r="K19" i="29" s="1"/>
  <c r="H22" i="29"/>
  <c r="K22" i="29" s="1"/>
  <c r="H25" i="29"/>
  <c r="K25" i="29" s="1"/>
  <c r="H11" i="29"/>
  <c r="K11" i="29" s="1"/>
  <c r="H14" i="29"/>
  <c r="K14" i="29" s="1"/>
  <c r="H17" i="29"/>
  <c r="K17" i="29" s="1"/>
  <c r="H20" i="29"/>
  <c r="K20" i="29" s="1"/>
  <c r="H23" i="29"/>
  <c r="K23" i="29" s="1"/>
  <c r="H26" i="29"/>
  <c r="K26" i="29" s="1"/>
  <c r="C18" i="31" l="1"/>
  <c r="C8" i="66"/>
  <c r="C7" i="32"/>
  <c r="J5" i="32" s="1"/>
  <c r="D10" i="31"/>
  <c r="C21" i="19"/>
  <c r="C11" i="31"/>
  <c r="C10" i="31" s="1"/>
  <c r="M10" i="31"/>
  <c r="H9" i="29"/>
  <c r="K10" i="29"/>
  <c r="K9" i="29" s="1"/>
  <c r="D78" i="25"/>
  <c r="E78" i="25"/>
  <c r="F78" i="25"/>
  <c r="G78" i="25"/>
  <c r="J78" i="25"/>
  <c r="D83" i="25"/>
  <c r="F83" i="25"/>
  <c r="H83" i="25"/>
  <c r="I83" i="25"/>
  <c r="E73" i="27"/>
  <c r="F73" i="27"/>
  <c r="G73" i="27"/>
  <c r="H73" i="27"/>
  <c r="I73" i="27"/>
  <c r="J73" i="27"/>
  <c r="K73" i="27"/>
  <c r="L73" i="27"/>
  <c r="E60" i="27"/>
  <c r="E53" i="27"/>
  <c r="E46" i="27"/>
  <c r="F46" i="27"/>
  <c r="G46" i="27"/>
  <c r="H46" i="27"/>
  <c r="I46" i="27"/>
  <c r="J46" i="27"/>
  <c r="K46" i="27"/>
  <c r="L46" i="27"/>
  <c r="M46" i="27"/>
  <c r="N46" i="27"/>
  <c r="O46" i="27"/>
  <c r="Q46" i="27"/>
  <c r="R46" i="27"/>
  <c r="S46" i="27"/>
  <c r="F21" i="27"/>
  <c r="G21" i="27"/>
  <c r="H21" i="27"/>
  <c r="K21" i="27"/>
  <c r="L21" i="27"/>
  <c r="N21" i="27"/>
  <c r="O21" i="27"/>
  <c r="Q21" i="27"/>
  <c r="R21" i="27"/>
  <c r="S21" i="27"/>
  <c r="K9" i="27"/>
  <c r="O9" i="27"/>
  <c r="R9" i="27"/>
  <c r="S9" i="27"/>
  <c r="E9" i="27"/>
  <c r="F9" i="27"/>
  <c r="G9" i="27"/>
  <c r="H9" i="27"/>
  <c r="I9" i="27"/>
  <c r="J9" i="27"/>
  <c r="Q16" i="27"/>
  <c r="R76" i="27"/>
  <c r="S77" i="27"/>
  <c r="C26" i="27"/>
  <c r="C28" i="27"/>
  <c r="T79" i="27"/>
  <c r="S79" i="27"/>
  <c r="R79" i="27"/>
  <c r="N79" i="27"/>
  <c r="M79" i="27"/>
  <c r="L79" i="27"/>
  <c r="J79" i="27"/>
  <c r="I79" i="27"/>
  <c r="G79" i="27"/>
  <c r="F79" i="27"/>
  <c r="M27" i="27"/>
  <c r="M15" i="27"/>
  <c r="M10" i="27"/>
  <c r="Q9" i="27" l="1"/>
  <c r="N13" i="27"/>
  <c r="N9" i="27" s="1"/>
  <c r="M13" i="27" l="1"/>
  <c r="M74" i="27" l="1"/>
  <c r="E8" i="26" l="1"/>
  <c r="F8" i="26"/>
  <c r="G8" i="26"/>
  <c r="I8" i="26"/>
  <c r="J8" i="26"/>
  <c r="M8" i="26"/>
  <c r="N8" i="26"/>
  <c r="O8" i="26"/>
  <c r="C40" i="39" l="1"/>
  <c r="C35" i="39"/>
  <c r="C33" i="39"/>
  <c r="C32" i="39"/>
  <c r="C31" i="39"/>
  <c r="C30" i="39"/>
  <c r="C29" i="39"/>
  <c r="C28" i="39"/>
  <c r="C17" i="26" l="1"/>
  <c r="C22" i="26"/>
  <c r="C20" i="26"/>
  <c r="H79" i="25" s="1"/>
  <c r="C19" i="26"/>
  <c r="D18" i="26"/>
  <c r="E18" i="26"/>
  <c r="F18" i="26"/>
  <c r="G18" i="26"/>
  <c r="H18" i="26"/>
  <c r="I18" i="26"/>
  <c r="J18" i="26"/>
  <c r="K18" i="26"/>
  <c r="L18" i="26"/>
  <c r="M18" i="26"/>
  <c r="N18" i="26"/>
  <c r="O18" i="26"/>
  <c r="P18" i="26"/>
  <c r="Q18" i="26"/>
  <c r="E86" i="25"/>
  <c r="C86" i="25" s="1"/>
  <c r="F63" i="25"/>
  <c r="G63" i="25"/>
  <c r="K63" i="25"/>
  <c r="J83" i="25"/>
  <c r="K83" i="25"/>
  <c r="E84" i="25"/>
  <c r="H86" i="25"/>
  <c r="H85" i="25"/>
  <c r="C85" i="25" s="1"/>
  <c r="H84" i="25"/>
  <c r="K77" i="25"/>
  <c r="K76" i="25" s="1"/>
  <c r="C79" i="27"/>
  <c r="D79" i="27" s="1"/>
  <c r="U75" i="27"/>
  <c r="T75" i="27"/>
  <c r="P75" i="27"/>
  <c r="E85" i="25"/>
  <c r="A1" i="50"/>
  <c r="A3" i="50"/>
  <c r="E9" i="50"/>
  <c r="E8" i="50" s="1"/>
  <c r="F9" i="50"/>
  <c r="F8" i="50" s="1"/>
  <c r="D10" i="50"/>
  <c r="D9" i="50"/>
  <c r="D11" i="50"/>
  <c r="D12" i="50"/>
  <c r="D13" i="50"/>
  <c r="D14" i="50"/>
  <c r="D15" i="50"/>
  <c r="D17" i="50"/>
  <c r="D16" i="50" s="1"/>
  <c r="D18" i="50"/>
  <c r="D19" i="50"/>
  <c r="D20" i="50"/>
  <c r="D21" i="50"/>
  <c r="D22" i="50"/>
  <c r="D23" i="50"/>
  <c r="D24" i="50"/>
  <c r="D25" i="50"/>
  <c r="D26" i="50"/>
  <c r="E28" i="50"/>
  <c r="F28" i="50"/>
  <c r="F27" i="50" s="1"/>
  <c r="D29" i="50"/>
  <c r="D30" i="50"/>
  <c r="D31" i="50"/>
  <c r="D32" i="50"/>
  <c r="D33" i="50"/>
  <c r="D34" i="50"/>
  <c r="D35" i="50"/>
  <c r="D36" i="50"/>
  <c r="E36" i="50"/>
  <c r="E27" i="50"/>
  <c r="F36" i="50"/>
  <c r="D37" i="50"/>
  <c r="D39" i="50"/>
  <c r="D38" i="50" s="1"/>
  <c r="E39" i="50"/>
  <c r="E38" i="50" s="1"/>
  <c r="F39" i="50"/>
  <c r="F38" i="50" s="1"/>
  <c r="D40" i="50"/>
  <c r="E41" i="50"/>
  <c r="F41" i="50"/>
  <c r="D42" i="50"/>
  <c r="D41" i="50" s="1"/>
  <c r="F43" i="50"/>
  <c r="E44" i="50"/>
  <c r="F44" i="50"/>
  <c r="D45" i="50"/>
  <c r="D44" i="50" s="1"/>
  <c r="E46" i="50"/>
  <c r="E43" i="50" s="1"/>
  <c r="D43" i="50" s="1"/>
  <c r="F46" i="50"/>
  <c r="D47" i="50"/>
  <c r="D46" i="50" s="1"/>
  <c r="D48" i="50"/>
  <c r="E50" i="50"/>
  <c r="E49" i="50" s="1"/>
  <c r="F50" i="50"/>
  <c r="D51" i="50"/>
  <c r="D52" i="50"/>
  <c r="D53" i="50"/>
  <c r="D54" i="50"/>
  <c r="D55" i="50"/>
  <c r="D56" i="50"/>
  <c r="D57" i="50"/>
  <c r="D58" i="50"/>
  <c r="D59" i="50"/>
  <c r="D60" i="50"/>
  <c r="D61" i="50"/>
  <c r="D62" i="50"/>
  <c r="D63" i="50"/>
  <c r="D64" i="50"/>
  <c r="D65" i="50"/>
  <c r="D66" i="50"/>
  <c r="D67" i="50"/>
  <c r="D68" i="50"/>
  <c r="E69" i="50"/>
  <c r="F69" i="50"/>
  <c r="F49" i="50" s="1"/>
  <c r="D70" i="50"/>
  <c r="D69" i="50" s="1"/>
  <c r="D71" i="50"/>
  <c r="D72" i="50"/>
  <c r="D73" i="50"/>
  <c r="D74" i="50"/>
  <c r="D75" i="50"/>
  <c r="D76" i="50"/>
  <c r="D77" i="50"/>
  <c r="D78" i="50"/>
  <c r="D79" i="50"/>
  <c r="D80" i="50"/>
  <c r="D81" i="50"/>
  <c r="D82" i="50"/>
  <c r="D83" i="50"/>
  <c r="D84" i="50"/>
  <c r="D85" i="50"/>
  <c r="D86" i="50"/>
  <c r="D87" i="50"/>
  <c r="A3" i="67"/>
  <c r="G10" i="67"/>
  <c r="G9" i="67" s="1"/>
  <c r="H10" i="67"/>
  <c r="H9" i="67" s="1"/>
  <c r="I10" i="67"/>
  <c r="J10" i="67"/>
  <c r="K10" i="67"/>
  <c r="P10" i="67"/>
  <c r="Q10" i="67"/>
  <c r="S10" i="67"/>
  <c r="S9" i="67"/>
  <c r="T10" i="67"/>
  <c r="T9" i="67" s="1"/>
  <c r="D11" i="67"/>
  <c r="C11" i="67" s="1"/>
  <c r="E11" i="67"/>
  <c r="E10" i="67" s="1"/>
  <c r="F11" i="67"/>
  <c r="F10" i="67" s="1"/>
  <c r="F9" i="67" s="1"/>
  <c r="O11" i="67"/>
  <c r="O10" i="67" s="1"/>
  <c r="D12" i="67"/>
  <c r="C12" i="67"/>
  <c r="E12" i="67"/>
  <c r="L12" i="67"/>
  <c r="O12" i="67"/>
  <c r="R12" i="67"/>
  <c r="R10" i="67"/>
  <c r="R9" i="67" s="1"/>
  <c r="F13" i="67"/>
  <c r="G13" i="67"/>
  <c r="H13" i="67"/>
  <c r="J13" i="67"/>
  <c r="J9" i="67" s="1"/>
  <c r="K13" i="67"/>
  <c r="K9" i="67" s="1"/>
  <c r="P13" i="67"/>
  <c r="P9" i="67" s="1"/>
  <c r="Q13" i="67"/>
  <c r="Q9" i="67" s="1"/>
  <c r="S13" i="67"/>
  <c r="T13" i="67"/>
  <c r="D14" i="67"/>
  <c r="E14" i="67"/>
  <c r="E13" i="67" s="1"/>
  <c r="I14" i="67"/>
  <c r="O14" i="67"/>
  <c r="O13" i="67" s="1"/>
  <c r="R14" i="67"/>
  <c r="D15" i="67"/>
  <c r="C15" i="67" s="1"/>
  <c r="E15" i="67"/>
  <c r="I15" i="67"/>
  <c r="O15" i="67"/>
  <c r="R15" i="67"/>
  <c r="R13" i="67" s="1"/>
  <c r="D16" i="67"/>
  <c r="C16" i="67" s="1"/>
  <c r="E16" i="67"/>
  <c r="I16" i="67"/>
  <c r="O16" i="67"/>
  <c r="R16" i="67"/>
  <c r="D17" i="67"/>
  <c r="C17" i="67" s="1"/>
  <c r="E17" i="67"/>
  <c r="I17" i="67"/>
  <c r="O17" i="67"/>
  <c r="R17" i="67"/>
  <c r="D18" i="67"/>
  <c r="C18" i="67" s="1"/>
  <c r="E18" i="67"/>
  <c r="I18" i="67"/>
  <c r="O18" i="67"/>
  <c r="R18" i="67"/>
  <c r="D19" i="67"/>
  <c r="C19" i="67" s="1"/>
  <c r="E19" i="67"/>
  <c r="I19" i="67"/>
  <c r="O19" i="67"/>
  <c r="R19" i="67"/>
  <c r="D20" i="67"/>
  <c r="D13" i="67" s="1"/>
  <c r="E20" i="67"/>
  <c r="I20" i="67"/>
  <c r="O20" i="67"/>
  <c r="R20" i="67"/>
  <c r="D21" i="67"/>
  <c r="C21" i="67" s="1"/>
  <c r="E21" i="67"/>
  <c r="I21" i="67"/>
  <c r="O21" i="67"/>
  <c r="R21" i="67"/>
  <c r="D22" i="67"/>
  <c r="C22" i="67" s="1"/>
  <c r="E22" i="67"/>
  <c r="I22" i="67"/>
  <c r="O22" i="67"/>
  <c r="R22" i="67"/>
  <c r="D23" i="67"/>
  <c r="C23" i="67" s="1"/>
  <c r="E23" i="67"/>
  <c r="I23" i="67"/>
  <c r="O23" i="67"/>
  <c r="R23" i="67"/>
  <c r="D24" i="67"/>
  <c r="C24" i="67" s="1"/>
  <c r="E24" i="67"/>
  <c r="I24" i="67"/>
  <c r="O24" i="67"/>
  <c r="R24" i="67"/>
  <c r="D25" i="67"/>
  <c r="C25" i="67" s="1"/>
  <c r="E25" i="67"/>
  <c r="I25" i="67"/>
  <c r="O25" i="67"/>
  <c r="R25" i="67"/>
  <c r="D26" i="67"/>
  <c r="C26" i="67" s="1"/>
  <c r="E26" i="67"/>
  <c r="I26" i="67"/>
  <c r="O26" i="67"/>
  <c r="R26" i="67"/>
  <c r="D27" i="67"/>
  <c r="C27" i="67" s="1"/>
  <c r="E27" i="67"/>
  <c r="I27" i="67"/>
  <c r="O27" i="67"/>
  <c r="R27" i="67"/>
  <c r="D28" i="67"/>
  <c r="C28" i="67" s="1"/>
  <c r="E28" i="67"/>
  <c r="I28" i="67"/>
  <c r="O28" i="67"/>
  <c r="R28" i="67"/>
  <c r="D29" i="67"/>
  <c r="C29" i="67" s="1"/>
  <c r="E29" i="67"/>
  <c r="I29" i="67"/>
  <c r="O29" i="67"/>
  <c r="R29" i="67"/>
  <c r="A3" i="68"/>
  <c r="G12" i="68"/>
  <c r="H12" i="68"/>
  <c r="I12" i="68"/>
  <c r="I11" i="68" s="1"/>
  <c r="J12" i="68"/>
  <c r="K12" i="68"/>
  <c r="L12" i="68"/>
  <c r="M12" i="68"/>
  <c r="M11" i="68" s="1"/>
  <c r="N12" i="68"/>
  <c r="N11" i="68" s="1"/>
  <c r="O12" i="68"/>
  <c r="P12" i="68"/>
  <c r="P11" i="68" s="1"/>
  <c r="Q12" i="68"/>
  <c r="Q11" i="68" s="1"/>
  <c r="R12" i="68"/>
  <c r="R11" i="68" s="1"/>
  <c r="S12" i="68"/>
  <c r="T12" i="68"/>
  <c r="Y12" i="68"/>
  <c r="Y11" i="68" s="1"/>
  <c r="Z12" i="68"/>
  <c r="AC12" i="68"/>
  <c r="AE12" i="68"/>
  <c r="AF12" i="68"/>
  <c r="G13" i="68"/>
  <c r="G11" i="68" s="1"/>
  <c r="H13" i="68"/>
  <c r="H11" i="68" s="1"/>
  <c r="I13" i="68"/>
  <c r="J13" i="68"/>
  <c r="J11" i="68" s="1"/>
  <c r="K13" i="68"/>
  <c r="K11" i="68" s="1"/>
  <c r="L13" i="68"/>
  <c r="L11" i="68" s="1"/>
  <c r="M13" i="68"/>
  <c r="N13" i="68"/>
  <c r="O13" i="68"/>
  <c r="P13" i="68"/>
  <c r="Q13" i="68"/>
  <c r="R13" i="68"/>
  <c r="S13" i="68"/>
  <c r="T13" i="68"/>
  <c r="T11" i="68"/>
  <c r="Y13" i="68"/>
  <c r="Z13" i="68"/>
  <c r="Z11" i="68" s="1"/>
  <c r="AE13" i="68"/>
  <c r="AE11" i="68" s="1"/>
  <c r="AF13" i="68"/>
  <c r="AF11" i="68" s="1"/>
  <c r="G14" i="68"/>
  <c r="H14" i="68"/>
  <c r="I14" i="68"/>
  <c r="J14" i="68"/>
  <c r="K14" i="68"/>
  <c r="L14" i="68"/>
  <c r="M14" i="68"/>
  <c r="N14" i="68"/>
  <c r="O14" i="68"/>
  <c r="O11" i="68" s="1"/>
  <c r="P14" i="68"/>
  <c r="Q14" i="68"/>
  <c r="R14" i="68"/>
  <c r="S14" i="68"/>
  <c r="S11" i="68" s="1"/>
  <c r="T14" i="68"/>
  <c r="Y14" i="68"/>
  <c r="Z14" i="68"/>
  <c r="AB14" i="68"/>
  <c r="AE14" i="68"/>
  <c r="AF14" i="68"/>
  <c r="E16" i="68"/>
  <c r="G16" i="68"/>
  <c r="H16" i="68"/>
  <c r="I16" i="68"/>
  <c r="J16" i="68"/>
  <c r="K16" i="68"/>
  <c r="L16" i="68"/>
  <c r="M16" i="68"/>
  <c r="N16" i="68"/>
  <c r="O16" i="68"/>
  <c r="P16" i="68"/>
  <c r="Q16" i="68"/>
  <c r="R16" i="68"/>
  <c r="S16" i="68"/>
  <c r="T16" i="68"/>
  <c r="Y16" i="68"/>
  <c r="Z16" i="68"/>
  <c r="AE16" i="68"/>
  <c r="AF16" i="68"/>
  <c r="AG16" i="68"/>
  <c r="F17" i="68"/>
  <c r="F16" i="68" s="1"/>
  <c r="V17" i="68"/>
  <c r="U17" i="68" s="1"/>
  <c r="U12" i="68" s="1"/>
  <c r="W17" i="68"/>
  <c r="W12" i="68" s="1"/>
  <c r="X17" i="68"/>
  <c r="AB17" i="68"/>
  <c r="AB12" i="68" s="1"/>
  <c r="AC17" i="68"/>
  <c r="F18" i="68"/>
  <c r="V18" i="68"/>
  <c r="V13" i="68" s="1"/>
  <c r="W18" i="68"/>
  <c r="W13" i="68" s="1"/>
  <c r="AB18" i="68"/>
  <c r="AA18" i="68" s="1"/>
  <c r="AA13" i="68" s="1"/>
  <c r="AC18" i="68"/>
  <c r="AD18" i="68" s="1"/>
  <c r="F19" i="68"/>
  <c r="V19" i="68"/>
  <c r="V14" i="68" s="1"/>
  <c r="W19" i="68"/>
  <c r="W14" i="68" s="1"/>
  <c r="AB19" i="68"/>
  <c r="AC19" i="68"/>
  <c r="G20" i="68"/>
  <c r="H20" i="68"/>
  <c r="I20" i="68"/>
  <c r="J20" i="68"/>
  <c r="K20" i="68"/>
  <c r="L20" i="68"/>
  <c r="M20" i="68"/>
  <c r="N20" i="68"/>
  <c r="O20" i="68"/>
  <c r="P20" i="68"/>
  <c r="Q20" i="68"/>
  <c r="R20" i="68"/>
  <c r="S20" i="68"/>
  <c r="T20" i="68"/>
  <c r="U20" i="68"/>
  <c r="V20" i="68"/>
  <c r="W20" i="68"/>
  <c r="X20" i="68"/>
  <c r="Y20" i="68"/>
  <c r="Z20" i="68"/>
  <c r="AB20" i="68"/>
  <c r="AE20" i="68"/>
  <c r="AF20" i="68"/>
  <c r="AG20" i="68"/>
  <c r="E21" i="68"/>
  <c r="E20" i="68" s="1"/>
  <c r="AC21" i="68"/>
  <c r="AA21" i="68" s="1"/>
  <c r="E22" i="68"/>
  <c r="E13" i="68"/>
  <c r="AC22" i="68"/>
  <c r="AA22" i="68" s="1"/>
  <c r="AC13" i="68"/>
  <c r="E23" i="68"/>
  <c r="E14" i="68"/>
  <c r="AC23" i="68"/>
  <c r="AA23" i="68" s="1"/>
  <c r="D24" i="68"/>
  <c r="E24" i="68"/>
  <c r="F24" i="68"/>
  <c r="G24" i="68"/>
  <c r="H24" i="68"/>
  <c r="I24" i="68"/>
  <c r="J24" i="68"/>
  <c r="K24" i="68"/>
  <c r="L24" i="68"/>
  <c r="M24" i="68"/>
  <c r="N24" i="68"/>
  <c r="O24" i="68"/>
  <c r="P24" i="68"/>
  <c r="Q24" i="68"/>
  <c r="R24" i="68"/>
  <c r="S24" i="68"/>
  <c r="T24" i="68"/>
  <c r="U24" i="68"/>
  <c r="V24" i="68"/>
  <c r="W24" i="68"/>
  <c r="X24" i="68"/>
  <c r="Y24" i="68"/>
  <c r="Z24" i="68"/>
  <c r="AA24" i="68"/>
  <c r="AB24" i="68"/>
  <c r="AC24" i="68"/>
  <c r="AD24" i="68"/>
  <c r="AE24" i="68"/>
  <c r="AF24" i="68"/>
  <c r="AG25" i="68"/>
  <c r="AG26" i="68"/>
  <c r="C26" i="68" s="1"/>
  <c r="AG27" i="68"/>
  <c r="AG14" i="68" s="1"/>
  <c r="A1" i="56"/>
  <c r="Q1" i="56"/>
  <c r="AI1" i="56"/>
  <c r="AU1" i="56"/>
  <c r="BD7" i="56"/>
  <c r="BE7" i="56"/>
  <c r="E8" i="56"/>
  <c r="E7" i="56" s="1"/>
  <c r="F8" i="56"/>
  <c r="H8" i="56"/>
  <c r="I8" i="56"/>
  <c r="K8" i="56"/>
  <c r="K7" i="56" s="1"/>
  <c r="L8" i="56"/>
  <c r="N8" i="56"/>
  <c r="N7" i="56" s="1"/>
  <c r="O8" i="56"/>
  <c r="Q8" i="56"/>
  <c r="Q7" i="56" s="1"/>
  <c r="R8" i="56"/>
  <c r="T8" i="56"/>
  <c r="U8" i="56"/>
  <c r="W8" i="56"/>
  <c r="X8" i="56"/>
  <c r="Z8" i="56"/>
  <c r="AA8" i="56"/>
  <c r="AC8" i="56"/>
  <c r="AD8" i="56"/>
  <c r="AF8" i="56"/>
  <c r="AG8" i="56"/>
  <c r="AI8" i="56"/>
  <c r="AJ8" i="56"/>
  <c r="AL8" i="56"/>
  <c r="AM8" i="56"/>
  <c r="AO8" i="56"/>
  <c r="AO7" i="56" s="1"/>
  <c r="AP8" i="56"/>
  <c r="AR8" i="56"/>
  <c r="AR7" i="56" s="1"/>
  <c r="AS8" i="56"/>
  <c r="AU8" i="56"/>
  <c r="AU7" i="56" s="1"/>
  <c r="AV8" i="56"/>
  <c r="AX8" i="56"/>
  <c r="AY8" i="56"/>
  <c r="BA8" i="56"/>
  <c r="BA7" i="56" s="1"/>
  <c r="BB8" i="56"/>
  <c r="C9" i="56"/>
  <c r="C8" i="56" s="1"/>
  <c r="D9" i="56"/>
  <c r="D8" i="56" s="1"/>
  <c r="C10" i="56"/>
  <c r="D10" i="56"/>
  <c r="E11" i="56"/>
  <c r="F11" i="56"/>
  <c r="D11" i="56" s="1"/>
  <c r="H11" i="56"/>
  <c r="H7" i="56" s="1"/>
  <c r="I11" i="56"/>
  <c r="K11" i="56"/>
  <c r="L11" i="56"/>
  <c r="N11" i="56"/>
  <c r="O11" i="56"/>
  <c r="Q11" i="56"/>
  <c r="R11" i="56"/>
  <c r="T11" i="56"/>
  <c r="T7" i="56" s="1"/>
  <c r="U11" i="56"/>
  <c r="C11" i="56" s="1"/>
  <c r="W11" i="56"/>
  <c r="W7" i="56" s="1"/>
  <c r="X11" i="56"/>
  <c r="Z11" i="56"/>
  <c r="Z7" i="56" s="1"/>
  <c r="AA11" i="56"/>
  <c r="AC11" i="56"/>
  <c r="AD11" i="56"/>
  <c r="AF11" i="56"/>
  <c r="AG11" i="56"/>
  <c r="AI11" i="56"/>
  <c r="AI7" i="56" s="1"/>
  <c r="AJ11" i="56"/>
  <c r="AL11" i="56"/>
  <c r="AL7" i="56"/>
  <c r="AM11" i="56"/>
  <c r="AO11" i="56"/>
  <c r="AP11" i="56"/>
  <c r="AR11" i="56"/>
  <c r="AS11" i="56"/>
  <c r="AU11" i="56"/>
  <c r="AV11" i="56"/>
  <c r="AX11" i="56"/>
  <c r="AY11" i="56"/>
  <c r="BA11" i="56"/>
  <c r="BB11" i="56"/>
  <c r="C12" i="56"/>
  <c r="C13" i="56"/>
  <c r="D13" i="56"/>
  <c r="C14" i="56"/>
  <c r="D14" i="56"/>
  <c r="C15" i="56"/>
  <c r="D15" i="56"/>
  <c r="E16" i="56"/>
  <c r="F16" i="56"/>
  <c r="H16" i="56"/>
  <c r="I16" i="56"/>
  <c r="K16" i="56"/>
  <c r="N16" i="56"/>
  <c r="O16" i="56"/>
  <c r="Q16" i="56"/>
  <c r="T16" i="56"/>
  <c r="W16" i="56"/>
  <c r="Z16" i="56"/>
  <c r="AC16" i="56"/>
  <c r="AC7" i="56" s="1"/>
  <c r="AF16" i="56"/>
  <c r="AI16" i="56"/>
  <c r="AL16" i="56"/>
  <c r="AO16" i="56"/>
  <c r="AR16" i="56"/>
  <c r="AU16" i="56"/>
  <c r="AX16" i="56"/>
  <c r="BA16" i="56"/>
  <c r="C17" i="56"/>
  <c r="D17" i="56"/>
  <c r="C18" i="56"/>
  <c r="D18" i="56"/>
  <c r="C19" i="56"/>
  <c r="D19" i="56"/>
  <c r="G19" i="56"/>
  <c r="G16" i="56" s="1"/>
  <c r="J19" i="56"/>
  <c r="J16" i="56" s="1"/>
  <c r="M19" i="56"/>
  <c r="M16" i="56"/>
  <c r="P19" i="56"/>
  <c r="P16" i="56"/>
  <c r="S19" i="56"/>
  <c r="S16" i="56" s="1"/>
  <c r="V19" i="56"/>
  <c r="V16" i="56" s="1"/>
  <c r="Y19" i="56"/>
  <c r="Y16" i="56"/>
  <c r="AB19" i="56"/>
  <c r="AB16" i="56"/>
  <c r="AE19" i="56"/>
  <c r="AE16" i="56" s="1"/>
  <c r="AH19" i="56"/>
  <c r="AH16" i="56" s="1"/>
  <c r="AK19" i="56"/>
  <c r="AK16" i="56"/>
  <c r="AN19" i="56"/>
  <c r="AN16" i="56"/>
  <c r="AQ19" i="56"/>
  <c r="AQ16" i="56" s="1"/>
  <c r="AT19" i="56"/>
  <c r="AT16" i="56" s="1"/>
  <c r="AW19" i="56"/>
  <c r="AW16" i="56"/>
  <c r="AZ19" i="56"/>
  <c r="AZ16" i="56" s="1"/>
  <c r="BC19" i="56"/>
  <c r="BC16" i="56" s="1"/>
  <c r="C20" i="56"/>
  <c r="L20" i="56"/>
  <c r="L16" i="56" s="1"/>
  <c r="R20" i="56"/>
  <c r="R16" i="56" s="1"/>
  <c r="U20" i="56"/>
  <c r="U16" i="56" s="1"/>
  <c r="D16" i="56" s="1"/>
  <c r="X20" i="56"/>
  <c r="X16" i="56"/>
  <c r="AA20" i="56"/>
  <c r="AA16" i="56" s="1"/>
  <c r="AD20" i="56"/>
  <c r="AD16" i="56"/>
  <c r="AG20" i="56"/>
  <c r="AG16" i="56" s="1"/>
  <c r="AG7" i="56" s="1"/>
  <c r="AJ20" i="56"/>
  <c r="AJ16" i="56" s="1"/>
  <c r="AM20" i="56"/>
  <c r="AM16" i="56" s="1"/>
  <c r="AP20" i="56"/>
  <c r="AP16" i="56" s="1"/>
  <c r="AS20" i="56"/>
  <c r="AS16" i="56"/>
  <c r="AV20" i="56"/>
  <c r="AV16" i="56" s="1"/>
  <c r="AY20" i="56"/>
  <c r="AY16" i="56"/>
  <c r="BB20" i="56"/>
  <c r="BB16" i="56" s="1"/>
  <c r="C21" i="56"/>
  <c r="D21" i="56"/>
  <c r="C22" i="56"/>
  <c r="D22" i="56"/>
  <c r="E23" i="56"/>
  <c r="H23" i="56"/>
  <c r="K23" i="56"/>
  <c r="N23" i="56"/>
  <c r="Q23" i="56"/>
  <c r="T23" i="56"/>
  <c r="W23" i="56"/>
  <c r="Z23" i="56"/>
  <c r="AC23" i="56"/>
  <c r="AF23" i="56"/>
  <c r="AI23" i="56"/>
  <c r="AL23" i="56"/>
  <c r="AO23" i="56"/>
  <c r="AR23" i="56"/>
  <c r="AU23" i="56"/>
  <c r="AX23" i="56"/>
  <c r="AZ23" i="56"/>
  <c r="BA23" i="56"/>
  <c r="C24" i="56"/>
  <c r="F24" i="56"/>
  <c r="F23" i="56"/>
  <c r="G24" i="56"/>
  <c r="I24" i="56"/>
  <c r="J24" i="56" s="1"/>
  <c r="L24" i="56"/>
  <c r="L23" i="56" s="1"/>
  <c r="M23" i="56" s="1"/>
  <c r="O24" i="56"/>
  <c r="P24" i="56" s="1"/>
  <c r="R24" i="56"/>
  <c r="R23" i="56" s="1"/>
  <c r="S23" i="56" s="1"/>
  <c r="U24" i="56"/>
  <c r="U23" i="56" s="1"/>
  <c r="V23" i="56" s="1"/>
  <c r="X24" i="56"/>
  <c r="X23" i="56" s="1"/>
  <c r="Y23" i="56" s="1"/>
  <c r="Y24" i="56"/>
  <c r="AA24" i="56"/>
  <c r="AB24" i="56"/>
  <c r="AD24" i="56"/>
  <c r="AD23" i="56" s="1"/>
  <c r="AE23" i="56" s="1"/>
  <c r="AG24" i="56"/>
  <c r="AG23" i="56"/>
  <c r="AH23" i="56" s="1"/>
  <c r="AH24" i="56"/>
  <c r="AJ24" i="56"/>
  <c r="AJ23" i="56" s="1"/>
  <c r="AK23" i="56" s="1"/>
  <c r="AK24" i="56"/>
  <c r="AM24" i="56"/>
  <c r="AM23" i="56"/>
  <c r="AN23" i="56" s="1"/>
  <c r="AP24" i="56"/>
  <c r="AP23" i="56" s="1"/>
  <c r="AQ23" i="56" s="1"/>
  <c r="AS24" i="56"/>
  <c r="AT24" i="56" s="1"/>
  <c r="AV24" i="56"/>
  <c r="AV23" i="56" s="1"/>
  <c r="AW23" i="56" s="1"/>
  <c r="AY24" i="56"/>
  <c r="AY23" i="56" s="1"/>
  <c r="BB24" i="56"/>
  <c r="C25" i="56"/>
  <c r="AS25" i="56"/>
  <c r="D25" i="56"/>
  <c r="C26" i="56"/>
  <c r="F26" i="56"/>
  <c r="I26" i="56"/>
  <c r="L26" i="56"/>
  <c r="X26" i="56"/>
  <c r="D26" i="56" s="1"/>
  <c r="AD26" i="56"/>
  <c r="AM26" i="56"/>
  <c r="BB26" i="56"/>
  <c r="C27" i="56"/>
  <c r="D27" i="56"/>
  <c r="C28" i="56"/>
  <c r="D28" i="56"/>
  <c r="C29" i="56"/>
  <c r="F29" i="56"/>
  <c r="I29" i="56"/>
  <c r="J29" i="56"/>
  <c r="L29" i="56"/>
  <c r="M29" i="56" s="1"/>
  <c r="O29" i="56"/>
  <c r="P29" i="56" s="1"/>
  <c r="R29" i="56"/>
  <c r="S29" i="56" s="1"/>
  <c r="U29" i="56"/>
  <c r="V29" i="56" s="1"/>
  <c r="X29" i="56"/>
  <c r="Y29" i="56" s="1"/>
  <c r="AA29" i="56"/>
  <c r="AB29" i="56" s="1"/>
  <c r="AD29" i="56"/>
  <c r="AE29" i="56"/>
  <c r="AG29" i="56"/>
  <c r="AH29" i="56" s="1"/>
  <c r="AJ29" i="56"/>
  <c r="AK29" i="56" s="1"/>
  <c r="AM29" i="56"/>
  <c r="AN29" i="56" s="1"/>
  <c r="AP29" i="56"/>
  <c r="AQ29" i="56" s="1"/>
  <c r="AS29" i="56"/>
  <c r="AT29" i="56" s="1"/>
  <c r="AV29" i="56"/>
  <c r="AW29" i="56" s="1"/>
  <c r="AY29" i="56"/>
  <c r="AZ29" i="56" s="1"/>
  <c r="BB29" i="56"/>
  <c r="BC29" i="56" s="1"/>
  <c r="E30" i="56"/>
  <c r="H30" i="56"/>
  <c r="K30" i="56"/>
  <c r="N30" i="56"/>
  <c r="Q30" i="56"/>
  <c r="T30" i="56"/>
  <c r="W30" i="56"/>
  <c r="Z30" i="56"/>
  <c r="AC30" i="56"/>
  <c r="AF30" i="56"/>
  <c r="AI30" i="56"/>
  <c r="AL30" i="56"/>
  <c r="C30" i="56" s="1"/>
  <c r="AO30" i="56"/>
  <c r="AR30" i="56"/>
  <c r="AU30" i="56"/>
  <c r="AX30" i="56"/>
  <c r="BA30" i="56"/>
  <c r="C31" i="56"/>
  <c r="F31" i="56"/>
  <c r="F30" i="56"/>
  <c r="I31" i="56"/>
  <c r="I30" i="56" s="1"/>
  <c r="J30" i="56" s="1"/>
  <c r="L31" i="56"/>
  <c r="L30" i="56" s="1"/>
  <c r="M30" i="56" s="1"/>
  <c r="O31" i="56"/>
  <c r="O30" i="56" s="1"/>
  <c r="P30" i="56" s="1"/>
  <c r="R31" i="56"/>
  <c r="R30" i="56" s="1"/>
  <c r="S30" i="56" s="1"/>
  <c r="U31" i="56"/>
  <c r="U30" i="56"/>
  <c r="V30" i="56" s="1"/>
  <c r="V7" i="56" s="1"/>
  <c r="X31" i="56"/>
  <c r="X30" i="56" s="1"/>
  <c r="Y30" i="56" s="1"/>
  <c r="AA31" i="56"/>
  <c r="AD31" i="56"/>
  <c r="AD30" i="56" s="1"/>
  <c r="AE30" i="56" s="1"/>
  <c r="AG31" i="56"/>
  <c r="AJ31" i="56"/>
  <c r="AJ30" i="56" s="1"/>
  <c r="AK30" i="56"/>
  <c r="AM31" i="56"/>
  <c r="AM30" i="56" s="1"/>
  <c r="AN30" i="56" s="1"/>
  <c r="AP31" i="56"/>
  <c r="AP30" i="56" s="1"/>
  <c r="AQ30" i="56" s="1"/>
  <c r="AS31" i="56"/>
  <c r="AV31" i="56"/>
  <c r="AV30" i="56" s="1"/>
  <c r="AW30" i="56" s="1"/>
  <c r="AY31" i="56"/>
  <c r="AY30" i="56" s="1"/>
  <c r="AZ30" i="56" s="1"/>
  <c r="BB31" i="56"/>
  <c r="BB30" i="56" s="1"/>
  <c r="BC30" i="56" s="1"/>
  <c r="C32" i="56"/>
  <c r="F32" i="56"/>
  <c r="I32" i="56"/>
  <c r="L32" i="56"/>
  <c r="O32" i="56"/>
  <c r="R32" i="56"/>
  <c r="U32" i="56"/>
  <c r="X32" i="56"/>
  <c r="AA32" i="56"/>
  <c r="AD32" i="56"/>
  <c r="AG32" i="56"/>
  <c r="AG30" i="56" s="1"/>
  <c r="AH30" i="56" s="1"/>
  <c r="AJ32" i="56"/>
  <c r="AM32" i="56"/>
  <c r="AP32" i="56"/>
  <c r="AS32" i="56"/>
  <c r="AS30" i="56" s="1"/>
  <c r="AT30" i="56" s="1"/>
  <c r="AV32" i="56"/>
  <c r="AY32" i="56"/>
  <c r="BB32" i="56"/>
  <c r="C33" i="56"/>
  <c r="D33" i="56"/>
  <c r="BB33" i="56"/>
  <c r="C34" i="56"/>
  <c r="F34" i="56"/>
  <c r="I34" i="56"/>
  <c r="D34" i="56" s="1"/>
  <c r="L34" i="56"/>
  <c r="O34" i="56"/>
  <c r="R34" i="56"/>
  <c r="U34" i="56"/>
  <c r="X34" i="56"/>
  <c r="AA34" i="56"/>
  <c r="AD34" i="56"/>
  <c r="AG34" i="56"/>
  <c r="AJ34" i="56"/>
  <c r="AM34" i="56"/>
  <c r="AP34" i="56"/>
  <c r="AS34" i="56"/>
  <c r="AV34" i="56"/>
  <c r="AY34" i="56"/>
  <c r="BB34" i="56"/>
  <c r="C35" i="56"/>
  <c r="F35" i="56"/>
  <c r="D35" i="56"/>
  <c r="I35" i="56"/>
  <c r="J35" i="56" s="1"/>
  <c r="L35" i="56"/>
  <c r="M35" i="56" s="1"/>
  <c r="O35" i="56"/>
  <c r="P35" i="56"/>
  <c r="R35" i="56"/>
  <c r="S35" i="56" s="1"/>
  <c r="U35" i="56"/>
  <c r="V35" i="56"/>
  <c r="X35" i="56"/>
  <c r="Y35" i="56"/>
  <c r="AA35" i="56"/>
  <c r="AB35" i="56" s="1"/>
  <c r="AD35" i="56"/>
  <c r="AE35" i="56" s="1"/>
  <c r="AG35" i="56"/>
  <c r="AH35" i="56"/>
  <c r="AJ35" i="56"/>
  <c r="AK35" i="56" s="1"/>
  <c r="AM35" i="56"/>
  <c r="AN35" i="56"/>
  <c r="AP35" i="56"/>
  <c r="AQ35" i="56"/>
  <c r="AS35" i="56"/>
  <c r="AT35" i="56"/>
  <c r="AV35" i="56"/>
  <c r="AW35" i="56" s="1"/>
  <c r="AY35" i="56"/>
  <c r="AZ35" i="56" s="1"/>
  <c r="BB35" i="56"/>
  <c r="BC35" i="56" s="1"/>
  <c r="E11" i="52"/>
  <c r="D11" i="52" s="1"/>
  <c r="D10" i="52" s="1"/>
  <c r="F11" i="52"/>
  <c r="D12" i="52"/>
  <c r="G12" i="52"/>
  <c r="H12" i="52"/>
  <c r="D13" i="52"/>
  <c r="G13" i="52"/>
  <c r="H13" i="52"/>
  <c r="D14" i="52"/>
  <c r="G14" i="52"/>
  <c r="H14" i="52"/>
  <c r="D15" i="52"/>
  <c r="G15" i="52"/>
  <c r="H15" i="52"/>
  <c r="D16" i="52"/>
  <c r="G16" i="52"/>
  <c r="H16" i="52"/>
  <c r="D17" i="52"/>
  <c r="G17" i="52"/>
  <c r="H17" i="52"/>
  <c r="D18" i="52"/>
  <c r="G18" i="52"/>
  <c r="H18" i="52"/>
  <c r="D19" i="52"/>
  <c r="G19" i="52"/>
  <c r="H19" i="52"/>
  <c r="D20" i="52"/>
  <c r="G20" i="52"/>
  <c r="H20" i="52"/>
  <c r="D21" i="52"/>
  <c r="G21" i="52"/>
  <c r="H21" i="52"/>
  <c r="D22" i="52"/>
  <c r="G22" i="52"/>
  <c r="H22" i="52"/>
  <c r="D23" i="52"/>
  <c r="G23" i="52"/>
  <c r="H23" i="52"/>
  <c r="D24" i="52"/>
  <c r="G24" i="52"/>
  <c r="H24" i="52"/>
  <c r="D25" i="52"/>
  <c r="H25" i="52"/>
  <c r="D26" i="52"/>
  <c r="G26" i="52"/>
  <c r="H26" i="52"/>
  <c r="E28" i="52"/>
  <c r="G28" i="52"/>
  <c r="F28" i="52"/>
  <c r="H28" i="52"/>
  <c r="D29" i="52"/>
  <c r="D28" i="52" s="1"/>
  <c r="D27" i="52" s="1"/>
  <c r="G29" i="52"/>
  <c r="H29" i="52"/>
  <c r="D30" i="52"/>
  <c r="G30" i="52"/>
  <c r="H30" i="52"/>
  <c r="D31" i="52"/>
  <c r="G31" i="52"/>
  <c r="H31" i="52"/>
  <c r="D32" i="52"/>
  <c r="G32" i="52"/>
  <c r="H32" i="52"/>
  <c r="D33" i="52"/>
  <c r="G33" i="52"/>
  <c r="H33" i="52"/>
  <c r="D37" i="52"/>
  <c r="E38" i="52"/>
  <c r="F38" i="52"/>
  <c r="D39" i="52"/>
  <c r="D38" i="52" s="1"/>
  <c r="D40" i="52"/>
  <c r="D41" i="52"/>
  <c r="D42" i="52"/>
  <c r="D43" i="52"/>
  <c r="D44" i="52"/>
  <c r="D45" i="52"/>
  <c r="D46" i="52"/>
  <c r="D47" i="52"/>
  <c r="D48" i="52"/>
  <c r="D49" i="52"/>
  <c r="D50" i="52"/>
  <c r="D51" i="52"/>
  <c r="D52" i="52"/>
  <c r="D53" i="52"/>
  <c r="D54" i="52"/>
  <c r="D55" i="52"/>
  <c r="G11" i="61"/>
  <c r="H11" i="61"/>
  <c r="J11" i="61"/>
  <c r="K11" i="61"/>
  <c r="M11" i="61"/>
  <c r="N11" i="61"/>
  <c r="P11" i="61"/>
  <c r="Q11" i="61"/>
  <c r="S11" i="61"/>
  <c r="T11" i="61"/>
  <c r="V11" i="61"/>
  <c r="W11" i="61"/>
  <c r="Y11" i="61"/>
  <c r="Z11" i="61"/>
  <c r="AB11" i="61"/>
  <c r="AC11" i="61"/>
  <c r="D12" i="61"/>
  <c r="E12" i="61"/>
  <c r="F12" i="61"/>
  <c r="I12" i="61"/>
  <c r="L12" i="61"/>
  <c r="O12" i="61"/>
  <c r="R12" i="61"/>
  <c r="U12" i="61"/>
  <c r="X12" i="61"/>
  <c r="AA12" i="61"/>
  <c r="D13" i="61"/>
  <c r="C13" i="61" s="1"/>
  <c r="E13" i="61"/>
  <c r="F13" i="61"/>
  <c r="F11" i="61" s="1"/>
  <c r="I13" i="61"/>
  <c r="L13" i="61"/>
  <c r="O13" i="61"/>
  <c r="R13" i="61"/>
  <c r="U13" i="61"/>
  <c r="X13" i="61"/>
  <c r="AA13" i="61"/>
  <c r="AA11" i="61" s="1"/>
  <c r="D14" i="61"/>
  <c r="C14" i="61" s="1"/>
  <c r="E14" i="61"/>
  <c r="F14" i="61"/>
  <c r="I14" i="61"/>
  <c r="L14" i="61"/>
  <c r="O14" i="61"/>
  <c r="R14" i="61"/>
  <c r="U14" i="61"/>
  <c r="X14" i="61"/>
  <c r="AA14" i="61"/>
  <c r="D15" i="61"/>
  <c r="C15" i="61" s="1"/>
  <c r="E15" i="61"/>
  <c r="F15" i="61"/>
  <c r="I15" i="61"/>
  <c r="L15" i="61"/>
  <c r="O15" i="61"/>
  <c r="R15" i="61"/>
  <c r="U15" i="61"/>
  <c r="X15" i="61"/>
  <c r="AA15" i="61"/>
  <c r="D16" i="61"/>
  <c r="C16" i="61" s="1"/>
  <c r="E16" i="61"/>
  <c r="F16" i="61"/>
  <c r="I16" i="61"/>
  <c r="L16" i="61"/>
  <c r="O16" i="61"/>
  <c r="R16" i="61"/>
  <c r="U16" i="61"/>
  <c r="X16" i="61"/>
  <c r="AA16" i="61"/>
  <c r="D17" i="61"/>
  <c r="C17" i="61"/>
  <c r="E17" i="61"/>
  <c r="F17" i="61"/>
  <c r="I17" i="61"/>
  <c r="L17" i="61"/>
  <c r="O17" i="61"/>
  <c r="R17" i="61"/>
  <c r="U17" i="61"/>
  <c r="X17" i="61"/>
  <c r="AA17" i="61"/>
  <c r="D18" i="61"/>
  <c r="C18" i="61" s="1"/>
  <c r="E18" i="61"/>
  <c r="F18" i="61"/>
  <c r="I18" i="61"/>
  <c r="L18" i="61"/>
  <c r="O18" i="61"/>
  <c r="R18" i="61"/>
  <c r="U18" i="61"/>
  <c r="X18" i="61"/>
  <c r="AA18" i="61"/>
  <c r="D19" i="61"/>
  <c r="E19" i="61"/>
  <c r="C19" i="61" s="1"/>
  <c r="F19" i="61"/>
  <c r="I19" i="61"/>
  <c r="L19" i="61"/>
  <c r="O19" i="61"/>
  <c r="R19" i="61"/>
  <c r="U19" i="61"/>
  <c r="X19" i="61"/>
  <c r="AA19" i="61"/>
  <c r="D20" i="61"/>
  <c r="C20" i="61" s="1"/>
  <c r="E20" i="61"/>
  <c r="F20" i="61"/>
  <c r="I20" i="61"/>
  <c r="L20" i="61"/>
  <c r="O20" i="61"/>
  <c r="R20" i="61"/>
  <c r="U20" i="61"/>
  <c r="X20" i="61"/>
  <c r="AA20" i="61"/>
  <c r="D21" i="61"/>
  <c r="C21" i="61" s="1"/>
  <c r="E21" i="61"/>
  <c r="F21" i="61"/>
  <c r="I21" i="61"/>
  <c r="L21" i="61"/>
  <c r="O21" i="61"/>
  <c r="R21" i="61"/>
  <c r="U21" i="61"/>
  <c r="X21" i="61"/>
  <c r="AA21" i="61"/>
  <c r="D22" i="61"/>
  <c r="C22" i="61" s="1"/>
  <c r="E22" i="61"/>
  <c r="F22" i="61"/>
  <c r="I22" i="61"/>
  <c r="L22" i="61"/>
  <c r="O22" i="61"/>
  <c r="R22" i="61"/>
  <c r="U22" i="61"/>
  <c r="X22" i="61"/>
  <c r="AA22" i="61"/>
  <c r="D23" i="61"/>
  <c r="C23" i="61" s="1"/>
  <c r="E23" i="61"/>
  <c r="F23" i="61"/>
  <c r="I23" i="61"/>
  <c r="L23" i="61"/>
  <c r="O23" i="61"/>
  <c r="R23" i="61"/>
  <c r="U23" i="61"/>
  <c r="X23" i="61"/>
  <c r="AA23" i="61"/>
  <c r="D24" i="61"/>
  <c r="C24" i="61" s="1"/>
  <c r="E24" i="61"/>
  <c r="F24" i="61"/>
  <c r="I24" i="61"/>
  <c r="L24" i="61"/>
  <c r="O24" i="61"/>
  <c r="R24" i="61"/>
  <c r="U24" i="61"/>
  <c r="X24" i="61"/>
  <c r="AA24" i="61"/>
  <c r="D25" i="61"/>
  <c r="E25" i="61"/>
  <c r="F25" i="61"/>
  <c r="I25" i="61"/>
  <c r="L25" i="61"/>
  <c r="O25" i="61"/>
  <c r="R25" i="61"/>
  <c r="U25" i="61"/>
  <c r="X25" i="61"/>
  <c r="AA25" i="61"/>
  <c r="D26" i="61"/>
  <c r="C26" i="61" s="1"/>
  <c r="E26" i="61"/>
  <c r="F26" i="61"/>
  <c r="I26" i="61"/>
  <c r="L26" i="61"/>
  <c r="O26" i="61"/>
  <c r="R26" i="61"/>
  <c r="U26" i="61"/>
  <c r="X26" i="61"/>
  <c r="AA26" i="61"/>
  <c r="D27" i="61"/>
  <c r="C27" i="61" s="1"/>
  <c r="E27" i="61"/>
  <c r="F27" i="61"/>
  <c r="I27" i="61"/>
  <c r="L27" i="61"/>
  <c r="O27" i="61"/>
  <c r="R27" i="61"/>
  <c r="U27" i="61"/>
  <c r="X27" i="61"/>
  <c r="AA27" i="61"/>
  <c r="D28" i="61"/>
  <c r="C28" i="61" s="1"/>
  <c r="E28" i="61"/>
  <c r="F28" i="61"/>
  <c r="I28" i="61"/>
  <c r="L28" i="61"/>
  <c r="O28" i="61"/>
  <c r="R28" i="61"/>
  <c r="U28" i="61"/>
  <c r="X28" i="61"/>
  <c r="AA28" i="61"/>
  <c r="G11" i="53"/>
  <c r="H11" i="53"/>
  <c r="J11" i="53"/>
  <c r="K11" i="53"/>
  <c r="M11" i="53"/>
  <c r="N11" i="53"/>
  <c r="P11" i="53"/>
  <c r="Q11" i="53"/>
  <c r="D12" i="53"/>
  <c r="E12" i="53"/>
  <c r="E11" i="53" s="1"/>
  <c r="F12" i="53"/>
  <c r="I12" i="53"/>
  <c r="L12" i="53"/>
  <c r="O12" i="53"/>
  <c r="D13" i="53"/>
  <c r="C13" i="53" s="1"/>
  <c r="E13" i="53"/>
  <c r="F13" i="53"/>
  <c r="F11" i="53" s="1"/>
  <c r="I13" i="53"/>
  <c r="L13" i="53"/>
  <c r="O13" i="53"/>
  <c r="D14" i="53"/>
  <c r="C14" i="53" s="1"/>
  <c r="E14" i="53"/>
  <c r="F14" i="53"/>
  <c r="I14" i="53"/>
  <c r="L14" i="53"/>
  <c r="O14" i="53"/>
  <c r="D15" i="53"/>
  <c r="C15" i="53" s="1"/>
  <c r="E15" i="53"/>
  <c r="F15" i="53"/>
  <c r="I15" i="53"/>
  <c r="L15" i="53"/>
  <c r="O15" i="53"/>
  <c r="C16" i="53"/>
  <c r="D16" i="53"/>
  <c r="E16" i="53"/>
  <c r="F16" i="53"/>
  <c r="I16" i="53"/>
  <c r="L16" i="53"/>
  <c r="O16" i="53"/>
  <c r="D17" i="53"/>
  <c r="C17" i="53" s="1"/>
  <c r="E17" i="53"/>
  <c r="F17" i="53"/>
  <c r="I17" i="53"/>
  <c r="L17" i="53"/>
  <c r="O17" i="53"/>
  <c r="D18" i="53"/>
  <c r="C18" i="53" s="1"/>
  <c r="E18" i="53"/>
  <c r="F18" i="53"/>
  <c r="I18" i="53"/>
  <c r="L18" i="53"/>
  <c r="O18" i="53"/>
  <c r="D19" i="53"/>
  <c r="C19" i="53" s="1"/>
  <c r="E19" i="53"/>
  <c r="F19" i="53"/>
  <c r="I19" i="53"/>
  <c r="L19" i="53"/>
  <c r="O19" i="53"/>
  <c r="D20" i="53"/>
  <c r="C20" i="53" s="1"/>
  <c r="E20" i="53"/>
  <c r="F20" i="53"/>
  <c r="I20" i="53"/>
  <c r="L20" i="53"/>
  <c r="O20" i="53"/>
  <c r="D21" i="53"/>
  <c r="C21" i="53"/>
  <c r="E21" i="53"/>
  <c r="F21" i="53"/>
  <c r="I21" i="53"/>
  <c r="L21" i="53"/>
  <c r="O21" i="53"/>
  <c r="D22" i="53"/>
  <c r="C22" i="53" s="1"/>
  <c r="E22" i="53"/>
  <c r="F22" i="53"/>
  <c r="I22" i="53"/>
  <c r="L22" i="53"/>
  <c r="O22" i="53"/>
  <c r="D23" i="53"/>
  <c r="C23" i="53" s="1"/>
  <c r="E23" i="53"/>
  <c r="F23" i="53"/>
  <c r="I23" i="53"/>
  <c r="L23" i="53"/>
  <c r="O23" i="53"/>
  <c r="D24" i="53"/>
  <c r="C24" i="53"/>
  <c r="E24" i="53"/>
  <c r="F24" i="53"/>
  <c r="I24" i="53"/>
  <c r="L24" i="53"/>
  <c r="O24" i="53"/>
  <c r="D25" i="53"/>
  <c r="C25" i="53" s="1"/>
  <c r="E25" i="53"/>
  <c r="F25" i="53"/>
  <c r="I25" i="53"/>
  <c r="L25" i="53"/>
  <c r="O25" i="53"/>
  <c r="D26" i="53"/>
  <c r="C26" i="53" s="1"/>
  <c r="E26" i="53"/>
  <c r="F26" i="53"/>
  <c r="I26" i="53"/>
  <c r="L26" i="53"/>
  <c r="O26" i="53"/>
  <c r="D27" i="53"/>
  <c r="E27" i="53"/>
  <c r="C27" i="53" s="1"/>
  <c r="F27" i="53"/>
  <c r="I27" i="53"/>
  <c r="L27" i="53"/>
  <c r="O27" i="53"/>
  <c r="C28" i="53"/>
  <c r="D28" i="53"/>
  <c r="E28" i="53"/>
  <c r="F28" i="53"/>
  <c r="I28" i="53"/>
  <c r="L28" i="53"/>
  <c r="O28" i="53"/>
  <c r="G15" i="59"/>
  <c r="F15" i="59" s="1"/>
  <c r="H15" i="59"/>
  <c r="E15" i="59"/>
  <c r="J15" i="59"/>
  <c r="I15" i="59"/>
  <c r="K15" i="59"/>
  <c r="M15" i="59"/>
  <c r="L15" i="59" s="1"/>
  <c r="N15" i="59"/>
  <c r="N14" i="59"/>
  <c r="G16" i="59"/>
  <c r="F16" i="59"/>
  <c r="H16" i="59"/>
  <c r="J16" i="59"/>
  <c r="K16" i="59"/>
  <c r="E16" i="59" s="1"/>
  <c r="M16" i="59"/>
  <c r="L16" i="59" s="1"/>
  <c r="N16" i="59"/>
  <c r="G17" i="59"/>
  <c r="F17" i="59"/>
  <c r="H17" i="59"/>
  <c r="E17" i="59" s="1"/>
  <c r="J17" i="59"/>
  <c r="I17" i="59" s="1"/>
  <c r="K17" i="59"/>
  <c r="M17" i="59"/>
  <c r="L17" i="59" s="1"/>
  <c r="N17" i="59"/>
  <c r="G18" i="59"/>
  <c r="F18" i="59"/>
  <c r="H18" i="59"/>
  <c r="E18" i="59"/>
  <c r="J18" i="59"/>
  <c r="I18" i="59" s="1"/>
  <c r="K18" i="59"/>
  <c r="M18" i="59"/>
  <c r="L18" i="59" s="1"/>
  <c r="N18" i="59"/>
  <c r="G19" i="59"/>
  <c r="D19" i="59" s="1"/>
  <c r="H19" i="59"/>
  <c r="J19" i="59"/>
  <c r="I19" i="59" s="1"/>
  <c r="K19" i="59"/>
  <c r="M19" i="59"/>
  <c r="L19" i="59" s="1"/>
  <c r="N19" i="59"/>
  <c r="G20" i="59"/>
  <c r="D20" i="59" s="1"/>
  <c r="C20" i="59" s="1"/>
  <c r="H20" i="59"/>
  <c r="E20" i="59" s="1"/>
  <c r="J20" i="59"/>
  <c r="I20" i="59" s="1"/>
  <c r="K20" i="59"/>
  <c r="M20" i="59"/>
  <c r="L20" i="59" s="1"/>
  <c r="N20" i="59"/>
  <c r="G21" i="59"/>
  <c r="D21" i="59" s="1"/>
  <c r="H21" i="59"/>
  <c r="J21" i="59"/>
  <c r="I21" i="59" s="1"/>
  <c r="K21" i="59"/>
  <c r="L21" i="59"/>
  <c r="M21" i="59"/>
  <c r="N21" i="59"/>
  <c r="D22" i="59"/>
  <c r="G22" i="59"/>
  <c r="H22" i="59"/>
  <c r="I22" i="59"/>
  <c r="J22" i="59"/>
  <c r="K22" i="59"/>
  <c r="L22" i="59"/>
  <c r="M22" i="59"/>
  <c r="N22" i="59"/>
  <c r="D23" i="59"/>
  <c r="G23" i="59"/>
  <c r="H23" i="59"/>
  <c r="I23" i="59"/>
  <c r="J23" i="59"/>
  <c r="K23" i="59"/>
  <c r="L23" i="59"/>
  <c r="M23" i="59"/>
  <c r="N23" i="59"/>
  <c r="G24" i="59"/>
  <c r="H24" i="59"/>
  <c r="I24" i="59"/>
  <c r="J24" i="59"/>
  <c r="K24" i="59"/>
  <c r="M24" i="59"/>
  <c r="D24" i="59" s="1"/>
  <c r="N24" i="59"/>
  <c r="L24" i="59" s="1"/>
  <c r="G25" i="59"/>
  <c r="H25" i="59"/>
  <c r="E25" i="59" s="1"/>
  <c r="I25" i="59"/>
  <c r="J25" i="59"/>
  <c r="K25" i="59"/>
  <c r="M25" i="59"/>
  <c r="L25" i="59" s="1"/>
  <c r="N25" i="59"/>
  <c r="D26" i="59"/>
  <c r="G26" i="59"/>
  <c r="H26" i="59"/>
  <c r="I26" i="59"/>
  <c r="J26" i="59"/>
  <c r="K26" i="59"/>
  <c r="L26" i="59"/>
  <c r="M26" i="59"/>
  <c r="N26" i="59"/>
  <c r="D27" i="59"/>
  <c r="G27" i="59"/>
  <c r="H27" i="59"/>
  <c r="I27" i="59"/>
  <c r="J27" i="59"/>
  <c r="K27" i="59"/>
  <c r="L27" i="59"/>
  <c r="M27" i="59"/>
  <c r="N27" i="59"/>
  <c r="D28" i="59"/>
  <c r="G28" i="59"/>
  <c r="H28" i="59"/>
  <c r="I28" i="59"/>
  <c r="J28" i="59"/>
  <c r="K28" i="59"/>
  <c r="L28" i="59"/>
  <c r="M28" i="59"/>
  <c r="N28" i="59"/>
  <c r="D29" i="59"/>
  <c r="G29" i="59"/>
  <c r="H29" i="59"/>
  <c r="I29" i="59"/>
  <c r="J29" i="59"/>
  <c r="K29" i="59"/>
  <c r="L29" i="59"/>
  <c r="M29" i="59"/>
  <c r="N29" i="59"/>
  <c r="D30" i="59"/>
  <c r="G30" i="59"/>
  <c r="H30" i="59"/>
  <c r="I30" i="59"/>
  <c r="J30" i="59"/>
  <c r="K30" i="59"/>
  <c r="L30" i="59"/>
  <c r="M30" i="59"/>
  <c r="N30" i="59"/>
  <c r="H8" i="33"/>
  <c r="J8" i="33"/>
  <c r="K8" i="33"/>
  <c r="M8" i="33"/>
  <c r="N8" i="33"/>
  <c r="E8" i="33"/>
  <c r="J75" i="25" s="1"/>
  <c r="G8" i="66"/>
  <c r="H8" i="66"/>
  <c r="J8" i="66"/>
  <c r="M8" i="66"/>
  <c r="P8" i="66"/>
  <c r="D8" i="66"/>
  <c r="D75" i="25" s="1"/>
  <c r="F11" i="62"/>
  <c r="G11" i="62"/>
  <c r="H11" i="62"/>
  <c r="I11" i="62"/>
  <c r="J11" i="62"/>
  <c r="K11" i="62"/>
  <c r="L11" i="62"/>
  <c r="M11" i="62"/>
  <c r="N11" i="62"/>
  <c r="O11" i="62"/>
  <c r="P11" i="62"/>
  <c r="Q11" i="62"/>
  <c r="R11" i="62"/>
  <c r="S11" i="62"/>
  <c r="T11" i="62"/>
  <c r="U11" i="62"/>
  <c r="V11" i="62"/>
  <c r="W11" i="62"/>
  <c r="X11" i="62"/>
  <c r="Y11" i="62"/>
  <c r="Z11" i="62"/>
  <c r="AA11" i="62"/>
  <c r="AB11" i="62"/>
  <c r="AC11" i="62"/>
  <c r="AD11" i="62"/>
  <c r="AE11" i="62"/>
  <c r="AF11" i="62"/>
  <c r="AG11" i="62"/>
  <c r="AH11" i="62"/>
  <c r="AI11" i="62"/>
  <c r="AJ11" i="62"/>
  <c r="AK11" i="62"/>
  <c r="AL11" i="62"/>
  <c r="AM11" i="62"/>
  <c r="D12" i="62"/>
  <c r="E12" i="62"/>
  <c r="E11" i="62" s="1"/>
  <c r="D13" i="62"/>
  <c r="C13" i="62"/>
  <c r="N21" i="57" s="1"/>
  <c r="E13" i="62"/>
  <c r="D14" i="62"/>
  <c r="C14" i="62" s="1"/>
  <c r="N12" i="57" s="1"/>
  <c r="E14" i="62"/>
  <c r="D15" i="62"/>
  <c r="C15" i="62" s="1"/>
  <c r="N23" i="57" s="1"/>
  <c r="E15" i="62"/>
  <c r="D16" i="62"/>
  <c r="C16" i="62" s="1"/>
  <c r="N22" i="57" s="1"/>
  <c r="E16" i="62"/>
  <c r="D17" i="62"/>
  <c r="C17" i="62"/>
  <c r="N15" i="57" s="1"/>
  <c r="L15" i="57" s="1"/>
  <c r="E17" i="62"/>
  <c r="D18" i="62"/>
  <c r="C18" i="62" s="1"/>
  <c r="N19" i="57" s="1"/>
  <c r="L19" i="57" s="1"/>
  <c r="E18" i="62"/>
  <c r="D19" i="62"/>
  <c r="C19" i="62" s="1"/>
  <c r="N14" i="57" s="1"/>
  <c r="L14" i="57" s="1"/>
  <c r="E19" i="62"/>
  <c r="D20" i="62"/>
  <c r="C20" i="62" s="1"/>
  <c r="N11" i="57" s="1"/>
  <c r="L11" i="57" s="1"/>
  <c r="E20" i="62"/>
  <c r="D21" i="62"/>
  <c r="C21" i="62" s="1"/>
  <c r="N10" i="57" s="1"/>
  <c r="L10" i="57" s="1"/>
  <c r="E21" i="62"/>
  <c r="D22" i="62"/>
  <c r="E22" i="62"/>
  <c r="C22" i="62" s="1"/>
  <c r="N24" i="57" s="1"/>
  <c r="E24" i="57" s="1"/>
  <c r="C24" i="57" s="1"/>
  <c r="J13" i="25" s="1"/>
  <c r="H13" i="25" s="1"/>
  <c r="D23" i="62"/>
  <c r="C23" i="62" s="1"/>
  <c r="N25" i="57" s="1"/>
  <c r="E23" i="62"/>
  <c r="D24" i="62"/>
  <c r="C24" i="62" s="1"/>
  <c r="N13" i="57" s="1"/>
  <c r="L13" i="57" s="1"/>
  <c r="E24" i="62"/>
  <c r="F13" i="58"/>
  <c r="G13" i="58"/>
  <c r="H13" i="58"/>
  <c r="I13" i="58"/>
  <c r="J13" i="58"/>
  <c r="K13" i="58"/>
  <c r="L13" i="58"/>
  <c r="M13" i="58"/>
  <c r="N13" i="58"/>
  <c r="O13" i="58"/>
  <c r="P13" i="58"/>
  <c r="Q13" i="58"/>
  <c r="R13" i="58"/>
  <c r="S13" i="58"/>
  <c r="T13" i="58"/>
  <c r="U13" i="58"/>
  <c r="V13" i="58"/>
  <c r="W13" i="58"/>
  <c r="X13" i="58"/>
  <c r="Y13" i="58"/>
  <c r="Z13" i="58"/>
  <c r="AA13" i="58"/>
  <c r="AB13" i="58"/>
  <c r="AC13" i="58"/>
  <c r="AD13" i="58"/>
  <c r="AE13" i="58"/>
  <c r="AF13" i="58"/>
  <c r="AG13" i="58"/>
  <c r="AH13" i="58"/>
  <c r="AI13" i="58"/>
  <c r="AJ13" i="58"/>
  <c r="AK13" i="58"/>
  <c r="AL13" i="58"/>
  <c r="AM13" i="58"/>
  <c r="AN13" i="58"/>
  <c r="AO13" i="58"/>
  <c r="D14" i="58"/>
  <c r="D13" i="58" s="1"/>
  <c r="E14" i="58"/>
  <c r="E13" i="58" s="1"/>
  <c r="D15" i="58"/>
  <c r="C15" i="58" s="1"/>
  <c r="K14" i="57" s="1"/>
  <c r="I14" i="57" s="1"/>
  <c r="E15" i="58"/>
  <c r="D16" i="58"/>
  <c r="E16" i="58"/>
  <c r="D17" i="58"/>
  <c r="E17" i="58"/>
  <c r="D18" i="58"/>
  <c r="C18" i="58"/>
  <c r="K17" i="57" s="1"/>
  <c r="E18" i="58"/>
  <c r="E15" i="60"/>
  <c r="G15" i="60"/>
  <c r="H15" i="60"/>
  <c r="H14" i="60"/>
  <c r="M15" i="60"/>
  <c r="M14" i="60"/>
  <c r="N15" i="60"/>
  <c r="L15" i="60"/>
  <c r="L14" i="60" s="1"/>
  <c r="P15" i="60"/>
  <c r="Q15" i="60"/>
  <c r="Q14" i="60" s="1"/>
  <c r="J16" i="60"/>
  <c r="D16" i="60" s="1"/>
  <c r="C16" i="60" s="1"/>
  <c r="H11" i="57" s="1"/>
  <c r="K16" i="60"/>
  <c r="E16" i="60" s="1"/>
  <c r="P16" i="60"/>
  <c r="O16" i="60" s="1"/>
  <c r="Q16" i="60"/>
  <c r="J9" i="57"/>
  <c r="D10" i="57"/>
  <c r="I10" i="57"/>
  <c r="D11" i="57"/>
  <c r="I11" i="57"/>
  <c r="D12" i="57"/>
  <c r="I12" i="57"/>
  <c r="D13" i="57"/>
  <c r="F13" i="57"/>
  <c r="D14" i="57"/>
  <c r="F14" i="57"/>
  <c r="D15" i="57"/>
  <c r="F15" i="57"/>
  <c r="D16" i="57"/>
  <c r="D17" i="57"/>
  <c r="F17" i="57"/>
  <c r="L17" i="57"/>
  <c r="E18" i="57"/>
  <c r="G18" i="57"/>
  <c r="D18" i="57" s="1"/>
  <c r="D9" i="57" s="1"/>
  <c r="I18" i="57"/>
  <c r="D19" i="57"/>
  <c r="F19" i="57"/>
  <c r="I19" i="57"/>
  <c r="D20" i="57"/>
  <c r="I20" i="57"/>
  <c r="D21" i="57"/>
  <c r="D22" i="57"/>
  <c r="D23" i="57"/>
  <c r="D24" i="57"/>
  <c r="D25" i="57"/>
  <c r="P10" i="27"/>
  <c r="T10" i="27"/>
  <c r="U10" i="27"/>
  <c r="P11" i="27"/>
  <c r="C11" i="27" s="1"/>
  <c r="E11" i="25" s="1"/>
  <c r="T11" i="27"/>
  <c r="U11" i="27"/>
  <c r="P12" i="27"/>
  <c r="C12" i="27" s="1"/>
  <c r="E12" i="25" s="1"/>
  <c r="T12" i="27"/>
  <c r="P13" i="27"/>
  <c r="C13" i="27" s="1"/>
  <c r="E13" i="25" s="1"/>
  <c r="T13" i="27"/>
  <c r="U13" i="27"/>
  <c r="P14" i="27"/>
  <c r="C14" i="27" s="1"/>
  <c r="E14" i="25" s="1"/>
  <c r="T14" i="27"/>
  <c r="U14" i="27"/>
  <c r="P15" i="27"/>
  <c r="C15" i="27" s="1"/>
  <c r="E15" i="25" s="1"/>
  <c r="T15" i="27"/>
  <c r="E16" i="27"/>
  <c r="H16" i="27"/>
  <c r="P16" i="27"/>
  <c r="C16" i="27" s="1"/>
  <c r="E16" i="25" s="1"/>
  <c r="T16" i="27"/>
  <c r="P17" i="27"/>
  <c r="C17" i="27" s="1"/>
  <c r="E17" i="25" s="1"/>
  <c r="T17" i="27"/>
  <c r="U17" i="27"/>
  <c r="L18" i="27"/>
  <c r="M18" i="27"/>
  <c r="M9" i="27" s="1"/>
  <c r="P18" i="27"/>
  <c r="T18" i="27"/>
  <c r="P19" i="27"/>
  <c r="C19" i="27" s="1"/>
  <c r="E19" i="25" s="1"/>
  <c r="T19" i="27"/>
  <c r="U19" i="27"/>
  <c r="P20" i="27"/>
  <c r="C20" i="27" s="1"/>
  <c r="E20" i="25" s="1"/>
  <c r="T20" i="27"/>
  <c r="M22" i="27"/>
  <c r="T22" i="27"/>
  <c r="M23" i="27"/>
  <c r="C23" i="27" s="1"/>
  <c r="T23" i="27"/>
  <c r="I24" i="27"/>
  <c r="J24" i="27"/>
  <c r="J21" i="27" s="1"/>
  <c r="T24" i="27"/>
  <c r="U24" i="27"/>
  <c r="P25" i="27"/>
  <c r="T25" i="27"/>
  <c r="U25" i="27"/>
  <c r="E26" i="27"/>
  <c r="T26" i="27"/>
  <c r="E27" i="27"/>
  <c r="T27" i="27"/>
  <c r="E28" i="27"/>
  <c r="T28" i="27"/>
  <c r="E29" i="27"/>
  <c r="C29" i="27" s="1"/>
  <c r="D29" i="27" s="1"/>
  <c r="E30" i="27"/>
  <c r="C30" i="27" s="1"/>
  <c r="E31" i="27"/>
  <c r="C31" i="27" s="1"/>
  <c r="E32" i="27"/>
  <c r="C32" i="27" s="1"/>
  <c r="E33" i="27"/>
  <c r="C33" i="27" s="1"/>
  <c r="E34" i="27"/>
  <c r="C34" i="27" s="1"/>
  <c r="E35" i="27"/>
  <c r="C35" i="27" s="1"/>
  <c r="E36" i="27"/>
  <c r="C36" i="27" s="1"/>
  <c r="E37" i="27"/>
  <c r="C37" i="27" s="1"/>
  <c r="E38" i="27"/>
  <c r="E39" i="27"/>
  <c r="C39" i="27" s="1"/>
  <c r="E40" i="27"/>
  <c r="E41" i="27"/>
  <c r="C41" i="27" s="1"/>
  <c r="D41" i="27" s="1"/>
  <c r="E42" i="27"/>
  <c r="C42" i="27" s="1"/>
  <c r="E43" i="27"/>
  <c r="C43" i="27" s="1"/>
  <c r="D43" i="27" s="1"/>
  <c r="E44" i="27"/>
  <c r="E45" i="27"/>
  <c r="C45" i="27" s="1"/>
  <c r="P47" i="27"/>
  <c r="T47" i="27"/>
  <c r="U47" i="27"/>
  <c r="P48" i="27"/>
  <c r="C48" i="27" s="1"/>
  <c r="T48" i="27"/>
  <c r="P49" i="27"/>
  <c r="C49" i="27" s="1"/>
  <c r="T49" i="27"/>
  <c r="U49" i="27"/>
  <c r="P50" i="27"/>
  <c r="C50" i="27" s="1"/>
  <c r="T50" i="27"/>
  <c r="U50" i="27"/>
  <c r="P51" i="27"/>
  <c r="C51" i="27" s="1"/>
  <c r="T51" i="27"/>
  <c r="U51" i="27"/>
  <c r="P52" i="27"/>
  <c r="C52" i="27" s="1"/>
  <c r="T52" i="27"/>
  <c r="F53" i="27"/>
  <c r="G53" i="27"/>
  <c r="H53" i="27"/>
  <c r="I53" i="27"/>
  <c r="J53" i="27"/>
  <c r="K53" i="27"/>
  <c r="L53" i="27"/>
  <c r="M53" i="27"/>
  <c r="N53" i="27"/>
  <c r="O53" i="27"/>
  <c r="Q53" i="27"/>
  <c r="R53" i="27"/>
  <c r="T53" i="27"/>
  <c r="U53" i="27"/>
  <c r="P54" i="27"/>
  <c r="P53" i="27" s="1"/>
  <c r="P55" i="27"/>
  <c r="C55" i="27" s="1"/>
  <c r="P56" i="27"/>
  <c r="C56" i="27" s="1"/>
  <c r="P57" i="27"/>
  <c r="C57" i="27" s="1"/>
  <c r="P58" i="27"/>
  <c r="C58" i="27" s="1"/>
  <c r="P59" i="27"/>
  <c r="H60" i="27"/>
  <c r="I60" i="27"/>
  <c r="J60" i="27"/>
  <c r="K60" i="27"/>
  <c r="L60" i="27"/>
  <c r="M60" i="27"/>
  <c r="N60" i="27"/>
  <c r="O60" i="27"/>
  <c r="P60" i="27"/>
  <c r="Q60" i="27"/>
  <c r="R60" i="27"/>
  <c r="T60" i="27"/>
  <c r="U60" i="27"/>
  <c r="G61" i="27"/>
  <c r="F62" i="27"/>
  <c r="C62" i="27" s="1"/>
  <c r="P64" i="27"/>
  <c r="C64" i="27" s="1"/>
  <c r="P65" i="27"/>
  <c r="C65" i="27" s="1"/>
  <c r="P66" i="27"/>
  <c r="C66" i="27" s="1"/>
  <c r="P67" i="27"/>
  <c r="C67" i="27"/>
  <c r="P68" i="27"/>
  <c r="C68" i="27" s="1"/>
  <c r="P69" i="27"/>
  <c r="C69" i="27" s="1"/>
  <c r="E69" i="25" s="1"/>
  <c r="C69" i="25" s="1"/>
  <c r="P70" i="27"/>
  <c r="C70" i="27" s="1"/>
  <c r="E70" i="25" s="1"/>
  <c r="P71" i="27"/>
  <c r="P72" i="27"/>
  <c r="C72" i="27"/>
  <c r="F63" i="27"/>
  <c r="G63" i="27"/>
  <c r="H63" i="27"/>
  <c r="I63" i="27"/>
  <c r="J63" i="27"/>
  <c r="K63" i="27"/>
  <c r="K8" i="27" s="1"/>
  <c r="L63" i="27"/>
  <c r="N73" i="27"/>
  <c r="N63" i="27"/>
  <c r="O73" i="27"/>
  <c r="O63" i="27"/>
  <c r="P73" i="27"/>
  <c r="Q73" i="27"/>
  <c r="Q63" i="27"/>
  <c r="C75" i="27"/>
  <c r="D75" i="27" s="1"/>
  <c r="T73" i="27"/>
  <c r="T63" i="27"/>
  <c r="U73" i="27"/>
  <c r="U63" i="27"/>
  <c r="R73" i="27"/>
  <c r="R63" i="27"/>
  <c r="R8" i="27" s="1"/>
  <c r="C78" i="27"/>
  <c r="D78" i="27" s="1"/>
  <c r="E74" i="25" s="1"/>
  <c r="C80" i="27"/>
  <c r="D80" i="27" s="1"/>
  <c r="A3" i="26"/>
  <c r="A3" i="27" s="1"/>
  <c r="D10" i="26"/>
  <c r="E10" i="26"/>
  <c r="F10" i="26"/>
  <c r="G10" i="26"/>
  <c r="H10" i="26"/>
  <c r="I10" i="26"/>
  <c r="J10" i="26"/>
  <c r="K10" i="26"/>
  <c r="L10" i="26"/>
  <c r="C21" i="39" s="1"/>
  <c r="M10" i="26"/>
  <c r="N10" i="26"/>
  <c r="N9" i="26" s="1"/>
  <c r="O10" i="26"/>
  <c r="P10" i="26"/>
  <c r="Q10" i="26"/>
  <c r="C11" i="26"/>
  <c r="D12" i="26"/>
  <c r="E12" i="26"/>
  <c r="F12" i="26"/>
  <c r="G12" i="26"/>
  <c r="G9" i="26" s="1"/>
  <c r="H12" i="26"/>
  <c r="I12" i="26"/>
  <c r="J12" i="26"/>
  <c r="L12" i="26"/>
  <c r="M12" i="26"/>
  <c r="N12" i="26"/>
  <c r="O12" i="26"/>
  <c r="P12" i="26"/>
  <c r="Q12" i="26"/>
  <c r="C13" i="26"/>
  <c r="C12" i="26" s="1"/>
  <c r="D14" i="26"/>
  <c r="E14" i="26"/>
  <c r="F14" i="26"/>
  <c r="G14" i="26"/>
  <c r="H14" i="26"/>
  <c r="I14" i="26"/>
  <c r="J14" i="26"/>
  <c r="K14" i="26"/>
  <c r="L14" i="26"/>
  <c r="M14" i="26"/>
  <c r="N14" i="26"/>
  <c r="O14" i="26"/>
  <c r="P14" i="26"/>
  <c r="Q14" i="26"/>
  <c r="C15" i="26"/>
  <c r="C16" i="26"/>
  <c r="A3" i="25"/>
  <c r="D9" i="25"/>
  <c r="F9" i="25"/>
  <c r="G9" i="25"/>
  <c r="K9" i="25"/>
  <c r="H14" i="25"/>
  <c r="I17" i="25"/>
  <c r="I9" i="25"/>
  <c r="H18" i="25"/>
  <c r="H20" i="25"/>
  <c r="D21" i="25"/>
  <c r="F21" i="25"/>
  <c r="G21" i="25"/>
  <c r="I21" i="25"/>
  <c r="K21" i="25"/>
  <c r="H23" i="25"/>
  <c r="H25" i="25"/>
  <c r="H26" i="25"/>
  <c r="H27" i="25"/>
  <c r="H29" i="25"/>
  <c r="H30" i="25"/>
  <c r="H31" i="25"/>
  <c r="H32" i="25"/>
  <c r="H33" i="25"/>
  <c r="H34" i="25"/>
  <c r="H35" i="25"/>
  <c r="H36" i="25"/>
  <c r="H37" i="25"/>
  <c r="H38" i="25"/>
  <c r="H39" i="25"/>
  <c r="H40" i="25"/>
  <c r="H41" i="25"/>
  <c r="H42" i="25"/>
  <c r="E43" i="25"/>
  <c r="H43" i="25"/>
  <c r="H44" i="25"/>
  <c r="H45" i="25"/>
  <c r="D46" i="25"/>
  <c r="F46" i="25"/>
  <c r="G46" i="25"/>
  <c r="I46" i="25"/>
  <c r="K46" i="25"/>
  <c r="H47" i="25"/>
  <c r="H49" i="25"/>
  <c r="H51" i="25"/>
  <c r="H52" i="25"/>
  <c r="D53" i="25"/>
  <c r="F53" i="25"/>
  <c r="G53" i="25"/>
  <c r="I53" i="25"/>
  <c r="J53" i="25"/>
  <c r="K53" i="25"/>
  <c r="H54" i="25"/>
  <c r="H55" i="25"/>
  <c r="H56" i="25"/>
  <c r="H57" i="25"/>
  <c r="H58" i="25"/>
  <c r="H59" i="25"/>
  <c r="D60" i="25"/>
  <c r="F60" i="25"/>
  <c r="G60" i="25"/>
  <c r="I60" i="25"/>
  <c r="J60" i="25"/>
  <c r="K60" i="25"/>
  <c r="H61" i="25"/>
  <c r="H62" i="25"/>
  <c r="H64" i="25"/>
  <c r="H65" i="25"/>
  <c r="H67" i="25"/>
  <c r="H69" i="25"/>
  <c r="H70" i="25"/>
  <c r="H72" i="25"/>
  <c r="H73" i="25"/>
  <c r="H74" i="25"/>
  <c r="F75" i="25"/>
  <c r="E21" i="23" s="1"/>
  <c r="E9" i="23" s="1"/>
  <c r="D81" i="25"/>
  <c r="C81" i="25" s="1"/>
  <c r="D15" i="23" s="1"/>
  <c r="D82" i="25"/>
  <c r="C82" i="25" s="1"/>
  <c r="A3" i="39"/>
  <c r="C4" i="39"/>
  <c r="C13" i="39"/>
  <c r="C15" i="39"/>
  <c r="C20" i="39"/>
  <c r="C22" i="39"/>
  <c r="A3" i="23"/>
  <c r="C4" i="23"/>
  <c r="C14" i="23"/>
  <c r="D30" i="23"/>
  <c r="E30" i="23"/>
  <c r="C31" i="23"/>
  <c r="C30" i="23" s="1"/>
  <c r="C32" i="23"/>
  <c r="C35" i="23"/>
  <c r="E37" i="23"/>
  <c r="F37" i="23"/>
  <c r="F36" i="23" s="1"/>
  <c r="F41" i="23"/>
  <c r="D43" i="23"/>
  <c r="D41" i="23" s="1"/>
  <c r="D44" i="23"/>
  <c r="C44" i="23" s="1"/>
  <c r="E48" i="23"/>
  <c r="A3" i="38"/>
  <c r="D8" i="38"/>
  <c r="E8" i="38"/>
  <c r="F8" i="38"/>
  <c r="G8" i="38"/>
  <c r="H8" i="38"/>
  <c r="I8" i="38"/>
  <c r="C9" i="38"/>
  <c r="C8" i="38" s="1"/>
  <c r="C10" i="38"/>
  <c r="C11" i="38"/>
  <c r="C12" i="38"/>
  <c r="C13" i="38"/>
  <c r="C14" i="38"/>
  <c r="C15" i="38"/>
  <c r="C16" i="38"/>
  <c r="C17" i="38"/>
  <c r="C18" i="38"/>
  <c r="C19" i="38"/>
  <c r="C20" i="38"/>
  <c r="C21" i="38"/>
  <c r="C22" i="38"/>
  <c r="C23" i="38"/>
  <c r="C24" i="38"/>
  <c r="C25" i="38"/>
  <c r="A3" i="21"/>
  <c r="D9" i="21"/>
  <c r="C10" i="21"/>
  <c r="C11" i="21"/>
  <c r="C12" i="21"/>
  <c r="C13" i="21"/>
  <c r="C14" i="21"/>
  <c r="C15" i="21"/>
  <c r="C16" i="21"/>
  <c r="C17" i="21"/>
  <c r="C18" i="21"/>
  <c r="C19" i="21"/>
  <c r="C20" i="21"/>
  <c r="C21" i="21"/>
  <c r="C22" i="21"/>
  <c r="C23" i="21"/>
  <c r="C24" i="21"/>
  <c r="C25" i="21"/>
  <c r="C26" i="21"/>
  <c r="A3" i="19"/>
  <c r="D8" i="69"/>
  <c r="D7" i="69" s="1"/>
  <c r="E8" i="69"/>
  <c r="E7" i="69" s="1"/>
  <c r="E6" i="69" s="1"/>
  <c r="F8" i="69"/>
  <c r="F7" i="69" s="1"/>
  <c r="J8" i="69"/>
  <c r="C9" i="69"/>
  <c r="G9" i="69" s="1"/>
  <c r="I9" i="69" s="1"/>
  <c r="C10" i="69"/>
  <c r="G10" i="69"/>
  <c r="H10" i="69" s="1"/>
  <c r="C11" i="69"/>
  <c r="G11" i="69"/>
  <c r="C12" i="69"/>
  <c r="G12" i="69" s="1"/>
  <c r="H12" i="69" s="1"/>
  <c r="C13" i="69"/>
  <c r="G13" i="69" s="1"/>
  <c r="H13" i="69"/>
  <c r="C14" i="69"/>
  <c r="G14" i="69" s="1"/>
  <c r="H14" i="69" s="1"/>
  <c r="C15" i="69"/>
  <c r="G15" i="69" s="1"/>
  <c r="C16" i="69"/>
  <c r="G16" i="69" s="1"/>
  <c r="H16" i="69" s="1"/>
  <c r="C17" i="69"/>
  <c r="G17" i="69" s="1"/>
  <c r="C18" i="69"/>
  <c r="G18" i="69" s="1"/>
  <c r="H18" i="69" s="1"/>
  <c r="C19" i="69"/>
  <c r="G19" i="69" s="1"/>
  <c r="H19" i="69" s="1"/>
  <c r="C20" i="69"/>
  <c r="G20" i="69" s="1"/>
  <c r="H20" i="69" s="1"/>
  <c r="C21" i="69"/>
  <c r="G21" i="69" s="1"/>
  <c r="H21" i="69" s="1"/>
  <c r="C22" i="69"/>
  <c r="G22" i="69"/>
  <c r="C23" i="69"/>
  <c r="G23" i="69" s="1"/>
  <c r="H23" i="69" s="1"/>
  <c r="C24" i="69"/>
  <c r="G24" i="69" s="1"/>
  <c r="H24" i="69" s="1"/>
  <c r="C25" i="69"/>
  <c r="G25" i="69"/>
  <c r="D26" i="69"/>
  <c r="E26" i="69"/>
  <c r="F26" i="69"/>
  <c r="C27" i="69"/>
  <c r="C26" i="69" s="1"/>
  <c r="C28" i="69"/>
  <c r="G28" i="69" s="1"/>
  <c r="C29" i="69"/>
  <c r="G29" i="69"/>
  <c r="C30" i="69"/>
  <c r="G30" i="69"/>
  <c r="C31" i="69"/>
  <c r="G31" i="69"/>
  <c r="C32" i="69"/>
  <c r="G32" i="69" s="1"/>
  <c r="C33" i="69"/>
  <c r="G33" i="69"/>
  <c r="C34" i="69"/>
  <c r="G34" i="69" s="1"/>
  <c r="I34" i="69" s="1"/>
  <c r="D35" i="69"/>
  <c r="E35" i="69"/>
  <c r="H35" i="69"/>
  <c r="C36" i="69"/>
  <c r="G36" i="69" s="1"/>
  <c r="F36" i="69"/>
  <c r="F35" i="69" s="1"/>
  <c r="F6" i="69" s="1"/>
  <c r="D37" i="69"/>
  <c r="E37" i="69"/>
  <c r="H37" i="69"/>
  <c r="C38" i="69"/>
  <c r="F38" i="69"/>
  <c r="D39" i="69"/>
  <c r="E39" i="69"/>
  <c r="J39" i="69"/>
  <c r="J6" i="69"/>
  <c r="C40" i="69"/>
  <c r="C39" i="69"/>
  <c r="F40" i="69"/>
  <c r="F39" i="69" s="1"/>
  <c r="D41" i="69"/>
  <c r="E41" i="69"/>
  <c r="C42" i="69"/>
  <c r="C41" i="69" s="1"/>
  <c r="F42" i="69"/>
  <c r="F41" i="69" s="1"/>
  <c r="C43" i="69"/>
  <c r="G43" i="69" s="1"/>
  <c r="C46" i="69"/>
  <c r="G46" i="69" s="1"/>
  <c r="A3" i="45"/>
  <c r="B28" i="45"/>
  <c r="B27" i="23" s="1"/>
  <c r="B31" i="45"/>
  <c r="B30" i="23" s="1"/>
  <c r="C31" i="45"/>
  <c r="C32" i="45"/>
  <c r="C33" i="45"/>
  <c r="B34" i="45"/>
  <c r="B33" i="23" s="1"/>
  <c r="C36" i="45"/>
  <c r="A3" i="44"/>
  <c r="C11" i="44"/>
  <c r="C10" i="44"/>
  <c r="D11" i="44"/>
  <c r="D10" i="44"/>
  <c r="E11" i="44"/>
  <c r="F11" i="44" s="1"/>
  <c r="F10" i="44" s="1"/>
  <c r="C13" i="44"/>
  <c r="D13" i="44"/>
  <c r="E13" i="44"/>
  <c r="G13" i="44" s="1"/>
  <c r="C14" i="44"/>
  <c r="D14" i="44"/>
  <c r="E14" i="44"/>
  <c r="F14" i="44" s="1"/>
  <c r="H14" i="44" s="1"/>
  <c r="E15" i="44"/>
  <c r="F15" i="44" s="1"/>
  <c r="C17" i="44"/>
  <c r="C18" i="44"/>
  <c r="D18" i="44"/>
  <c r="D17" i="44" s="1"/>
  <c r="E18" i="44"/>
  <c r="C19" i="44"/>
  <c r="D19" i="44"/>
  <c r="E19" i="44"/>
  <c r="F19" i="44" s="1"/>
  <c r="C20" i="44"/>
  <c r="D20" i="44"/>
  <c r="H20" i="44" s="1"/>
  <c r="E20" i="44"/>
  <c r="G20" i="44"/>
  <c r="C21" i="44"/>
  <c r="D21" i="44"/>
  <c r="E21" i="44"/>
  <c r="C22" i="44"/>
  <c r="E22" i="44"/>
  <c r="G22" i="44"/>
  <c r="C26" i="44"/>
  <c r="E26" i="44"/>
  <c r="F26" i="44"/>
  <c r="H26" i="44" s="1"/>
  <c r="C27" i="44"/>
  <c r="E27" i="44"/>
  <c r="F29" i="44"/>
  <c r="F27" i="44" s="1"/>
  <c r="H27" i="44" s="1"/>
  <c r="C30" i="44"/>
  <c r="G30" i="44"/>
  <c r="F30" i="44"/>
  <c r="H30" i="44" s="1"/>
  <c r="C31" i="44"/>
  <c r="E31" i="44"/>
  <c r="F31" i="44" s="1"/>
  <c r="H31" i="44" s="1"/>
  <c r="C33" i="44"/>
  <c r="D33" i="44"/>
  <c r="E33" i="44"/>
  <c r="F33" i="44" s="1"/>
  <c r="H33" i="44" s="1"/>
  <c r="C36" i="44"/>
  <c r="E36" i="44"/>
  <c r="G36" i="44" s="1"/>
  <c r="F38" i="44"/>
  <c r="F36" i="44" s="1"/>
  <c r="H36" i="44"/>
  <c r="F39" i="44"/>
  <c r="C11" i="43"/>
  <c r="C9" i="43" s="1"/>
  <c r="C10" i="19" s="1"/>
  <c r="C13" i="43"/>
  <c r="C12" i="19" s="1"/>
  <c r="C14" i="43"/>
  <c r="C13" i="19"/>
  <c r="C11" i="19" s="1"/>
  <c r="C15" i="43"/>
  <c r="C14" i="19"/>
  <c r="C31" i="43"/>
  <c r="C32" i="43"/>
  <c r="C30" i="43" s="1"/>
  <c r="C35" i="43"/>
  <c r="D50" i="27"/>
  <c r="E50" i="25"/>
  <c r="D30" i="27"/>
  <c r="E30" i="25"/>
  <c r="C30" i="25" s="1"/>
  <c r="C76" i="27"/>
  <c r="D76" i="27" s="1"/>
  <c r="M9" i="57"/>
  <c r="G33" i="44"/>
  <c r="H25" i="69"/>
  <c r="I25" i="69"/>
  <c r="O8" i="27"/>
  <c r="E19" i="57"/>
  <c r="C19" i="57" s="1"/>
  <c r="J50" i="25" s="1"/>
  <c r="H50" i="25" s="1"/>
  <c r="I33" i="69"/>
  <c r="H33" i="69"/>
  <c r="I14" i="69"/>
  <c r="D32" i="27"/>
  <c r="E32" i="25"/>
  <c r="H31" i="69"/>
  <c r="I31" i="69"/>
  <c r="H22" i="69"/>
  <c r="I22" i="69"/>
  <c r="D14" i="27"/>
  <c r="D11" i="27"/>
  <c r="D23" i="27"/>
  <c r="E23" i="25"/>
  <c r="C23" i="25" s="1"/>
  <c r="I21" i="69"/>
  <c r="D57" i="27"/>
  <c r="E57" i="25"/>
  <c r="H46" i="69"/>
  <c r="I46" i="69"/>
  <c r="I30" i="69"/>
  <c r="H30" i="69"/>
  <c r="I12" i="69"/>
  <c r="H29" i="69"/>
  <c r="I29" i="69"/>
  <c r="H11" i="69"/>
  <c r="I11" i="69"/>
  <c r="D36" i="27"/>
  <c r="E36" i="25"/>
  <c r="C36" i="25" s="1"/>
  <c r="I36" i="69"/>
  <c r="I35" i="69" s="1"/>
  <c r="G35" i="69"/>
  <c r="I19" i="69"/>
  <c r="N8" i="27"/>
  <c r="H9" i="69"/>
  <c r="H28" i="69"/>
  <c r="I28" i="69"/>
  <c r="H17" i="69"/>
  <c r="I17" i="69"/>
  <c r="C12" i="43"/>
  <c r="G18" i="44"/>
  <c r="E10" i="44"/>
  <c r="N14" i="60"/>
  <c r="E9" i="67"/>
  <c r="F18" i="44"/>
  <c r="G27" i="69"/>
  <c r="E63" i="27"/>
  <c r="L14" i="59"/>
  <c r="X11" i="61"/>
  <c r="AE7" i="56"/>
  <c r="R7" i="56"/>
  <c r="AM7" i="56"/>
  <c r="G14" i="44"/>
  <c r="I8" i="33"/>
  <c r="U11" i="61"/>
  <c r="AZ7" i="56"/>
  <c r="L11" i="53"/>
  <c r="R11" i="61"/>
  <c r="AW7" i="56"/>
  <c r="M7" i="56"/>
  <c r="AJ7" i="56"/>
  <c r="F37" i="69"/>
  <c r="I11" i="53"/>
  <c r="G11" i="44"/>
  <c r="G9" i="57"/>
  <c r="AY7" i="56"/>
  <c r="G31" i="44"/>
  <c r="G19" i="44"/>
  <c r="I23" i="69"/>
  <c r="I20" i="69"/>
  <c r="E14" i="60"/>
  <c r="D11" i="62"/>
  <c r="I8" i="66"/>
  <c r="G23" i="56"/>
  <c r="D11" i="53"/>
  <c r="C12" i="53"/>
  <c r="C11" i="53" s="1"/>
  <c r="AQ7" i="56"/>
  <c r="AV7" i="56"/>
  <c r="AD7" i="56"/>
  <c r="L7" i="56"/>
  <c r="L24" i="57"/>
  <c r="F18" i="57"/>
  <c r="O11" i="53"/>
  <c r="C25" i="61"/>
  <c r="E11" i="61"/>
  <c r="AH7" i="56"/>
  <c r="X12" i="68"/>
  <c r="F7" i="50"/>
  <c r="C17" i="58"/>
  <c r="K16" i="57"/>
  <c r="E16" i="57" s="1"/>
  <c r="C16" i="57" s="1"/>
  <c r="J24" i="25" s="1"/>
  <c r="H24" i="25" s="1"/>
  <c r="Q8" i="66"/>
  <c r="D11" i="61"/>
  <c r="E7" i="50"/>
  <c r="D7" i="50"/>
  <c r="I16" i="69"/>
  <c r="I13" i="69"/>
  <c r="I10" i="69"/>
  <c r="W11" i="68"/>
  <c r="C14" i="58"/>
  <c r="D18" i="59"/>
  <c r="C18" i="59"/>
  <c r="D17" i="59"/>
  <c r="C17" i="59"/>
  <c r="D16" i="59"/>
  <c r="C16" i="59" s="1"/>
  <c r="D15" i="59"/>
  <c r="F23" i="68"/>
  <c r="F21" i="68"/>
  <c r="F12" i="68"/>
  <c r="F11" i="68" s="1"/>
  <c r="E12" i="68"/>
  <c r="E11" i="68" s="1"/>
  <c r="D10" i="67"/>
  <c r="D9" i="67" s="1"/>
  <c r="C12" i="61"/>
  <c r="C11" i="61"/>
  <c r="F27" i="52"/>
  <c r="H27" i="52" s="1"/>
  <c r="AG24" i="68"/>
  <c r="U18" i="68"/>
  <c r="U16" i="68" s="1"/>
  <c r="V16" i="68"/>
  <c r="M14" i="59"/>
  <c r="E27" i="52"/>
  <c r="AN24" i="56"/>
  <c r="V24" i="56"/>
  <c r="D24" i="56"/>
  <c r="AS23" i="56"/>
  <c r="AT23" i="56" s="1"/>
  <c r="AT7" i="56" s="1"/>
  <c r="I23" i="56"/>
  <c r="J23" i="56"/>
  <c r="J7" i="56" s="1"/>
  <c r="AD22" i="68"/>
  <c r="AD13" i="68"/>
  <c r="AG13" i="68"/>
  <c r="G35" i="56"/>
  <c r="U19" i="68"/>
  <c r="U14" i="68"/>
  <c r="O8" i="66"/>
  <c r="J14" i="59"/>
  <c r="F22" i="68"/>
  <c r="C22" i="68"/>
  <c r="AC20" i="68"/>
  <c r="C12" i="62"/>
  <c r="N20" i="57" s="1"/>
  <c r="H14" i="59"/>
  <c r="AA17" i="68"/>
  <c r="AB13" i="68"/>
  <c r="AB11" i="68" s="1"/>
  <c r="G14" i="59"/>
  <c r="AA23" i="56"/>
  <c r="AB23" i="56" s="1"/>
  <c r="C27" i="68"/>
  <c r="AD21" i="68"/>
  <c r="C14" i="67"/>
  <c r="AA12" i="68"/>
  <c r="F14" i="68"/>
  <c r="F10" i="52"/>
  <c r="F13" i="68"/>
  <c r="F20" i="68"/>
  <c r="C21" i="68"/>
  <c r="G10" i="44"/>
  <c r="I16" i="57"/>
  <c r="C15" i="59"/>
  <c r="C11" i="62"/>
  <c r="I27" i="69"/>
  <c r="H27" i="69"/>
  <c r="H18" i="44"/>
  <c r="I7" i="56"/>
  <c r="E10" i="52"/>
  <c r="G27" i="52"/>
  <c r="K13" i="57"/>
  <c r="E13" i="57" s="1"/>
  <c r="C13" i="57" s="1"/>
  <c r="J22" i="25" s="1"/>
  <c r="AS7" i="56"/>
  <c r="D49" i="23"/>
  <c r="D48" i="23" s="1"/>
  <c r="E47" i="23"/>
  <c r="C47" i="23" s="1"/>
  <c r="C48" i="45" s="1"/>
  <c r="D47" i="23"/>
  <c r="E42" i="23"/>
  <c r="E41" i="23" s="1"/>
  <c r="D46" i="23"/>
  <c r="C46" i="23" s="1"/>
  <c r="D45" i="23"/>
  <c r="D36" i="23" s="1"/>
  <c r="E51" i="23"/>
  <c r="C51" i="23" s="1"/>
  <c r="C28" i="23"/>
  <c r="C29" i="45" s="1"/>
  <c r="D39" i="23"/>
  <c r="C39" i="23"/>
  <c r="D40" i="23"/>
  <c r="C40" i="23"/>
  <c r="C41" i="45"/>
  <c r="D38" i="23"/>
  <c r="C38" i="23" s="1"/>
  <c r="D52" i="23"/>
  <c r="D50" i="23" s="1"/>
  <c r="D29" i="23"/>
  <c r="D27" i="23" s="1"/>
  <c r="E29" i="23"/>
  <c r="E27" i="23" s="1"/>
  <c r="E26" i="23"/>
  <c r="D33" i="23"/>
  <c r="C34" i="23"/>
  <c r="C35" i="45" s="1"/>
  <c r="C34" i="45" s="1"/>
  <c r="E25" i="23"/>
  <c r="E24" i="23" s="1"/>
  <c r="D25" i="23"/>
  <c r="D20" i="23"/>
  <c r="C20" i="23"/>
  <c r="F22" i="44"/>
  <c r="H22" i="44"/>
  <c r="F21" i="44"/>
  <c r="F17" i="44" s="1"/>
  <c r="H17" i="44" s="1"/>
  <c r="G21" i="44"/>
  <c r="G26" i="44"/>
  <c r="C45" i="45"/>
  <c r="E50" i="23"/>
  <c r="E17" i="44"/>
  <c r="D28" i="27"/>
  <c r="E28" i="25"/>
  <c r="D72" i="27"/>
  <c r="E72" i="25"/>
  <c r="C72" i="25"/>
  <c r="G17" i="44"/>
  <c r="E33" i="23"/>
  <c r="D8" i="33"/>
  <c r="H75" i="25" s="1"/>
  <c r="E31" i="25"/>
  <c r="C31" i="25" s="1"/>
  <c r="D31" i="27"/>
  <c r="D58" i="27"/>
  <c r="E58" i="25"/>
  <c r="E29" i="25"/>
  <c r="C29" i="25" s="1"/>
  <c r="D68" i="27"/>
  <c r="E68" i="25"/>
  <c r="D56" i="27"/>
  <c r="E56" i="25"/>
  <c r="C56" i="25" s="1"/>
  <c r="D48" i="27"/>
  <c r="E48" i="25"/>
  <c r="D67" i="27"/>
  <c r="E67" i="25"/>
  <c r="C67" i="25" s="1"/>
  <c r="D55" i="27"/>
  <c r="E55" i="25"/>
  <c r="D20" i="27"/>
  <c r="C20" i="25"/>
  <c r="D33" i="27"/>
  <c r="E33" i="25"/>
  <c r="D45" i="27"/>
  <c r="E45" i="25"/>
  <c r="C45" i="25" s="1"/>
  <c r="D39" i="27"/>
  <c r="E39" i="25"/>
  <c r="D16" i="27"/>
  <c r="L18" i="57"/>
  <c r="F8" i="33"/>
  <c r="G8" i="33"/>
  <c r="C42" i="23"/>
  <c r="C41" i="23" s="1"/>
  <c r="C18" i="23"/>
  <c r="C21" i="43" s="1"/>
  <c r="H19" i="44"/>
  <c r="C40" i="45"/>
  <c r="D26" i="27"/>
  <c r="E26" i="25"/>
  <c r="C26" i="25"/>
  <c r="F13" i="44"/>
  <c r="H13" i="44" s="1"/>
  <c r="E12" i="44"/>
  <c r="E9" i="44" s="1"/>
  <c r="D37" i="23"/>
  <c r="C43" i="23"/>
  <c r="C8" i="33"/>
  <c r="C44" i="45"/>
  <c r="F12" i="44"/>
  <c r="H12" i="44" s="1"/>
  <c r="O9" i="26"/>
  <c r="Q9" i="26"/>
  <c r="Q8" i="26" s="1"/>
  <c r="F9" i="26"/>
  <c r="P9" i="26"/>
  <c r="P8" i="26" s="1"/>
  <c r="E9" i="26"/>
  <c r="M9" i="26"/>
  <c r="D9" i="26"/>
  <c r="D8" i="26" s="1"/>
  <c r="I9" i="26"/>
  <c r="L9" i="26"/>
  <c r="L8" i="26" s="1"/>
  <c r="K9" i="26"/>
  <c r="K8" i="26" s="1"/>
  <c r="J9" i="26"/>
  <c r="D71" i="25"/>
  <c r="D63" i="25" s="1"/>
  <c r="C55" i="25"/>
  <c r="J77" i="25"/>
  <c r="J76" i="25" s="1"/>
  <c r="C14" i="25"/>
  <c r="G77" i="25"/>
  <c r="F77" i="25"/>
  <c r="F76" i="25" s="1"/>
  <c r="E77" i="25"/>
  <c r="C50" i="25"/>
  <c r="C43" i="25"/>
  <c r="C39" i="25"/>
  <c r="H60" i="25"/>
  <c r="C33" i="25"/>
  <c r="K8" i="25"/>
  <c r="C57" i="25"/>
  <c r="C58" i="25"/>
  <c r="C32" i="25"/>
  <c r="C74" i="25"/>
  <c r="C70" i="25"/>
  <c r="H53" i="25"/>
  <c r="C77" i="27"/>
  <c r="H71" i="25"/>
  <c r="C71" i="25" s="1"/>
  <c r="I63" i="25"/>
  <c r="D77" i="27" l="1"/>
  <c r="F73" i="25" s="1"/>
  <c r="C41" i="39"/>
  <c r="C18" i="57"/>
  <c r="D65" i="27"/>
  <c r="E65" i="25"/>
  <c r="C65" i="25" s="1"/>
  <c r="C16" i="45"/>
  <c r="C15" i="23"/>
  <c r="D64" i="27"/>
  <c r="E64" i="25"/>
  <c r="C64" i="25" s="1"/>
  <c r="C9" i="19"/>
  <c r="C26" i="39"/>
  <c r="C8" i="43"/>
  <c r="E41" i="25"/>
  <c r="C41" i="25" s="1"/>
  <c r="C18" i="27"/>
  <c r="L9" i="27"/>
  <c r="L8" i="27" s="1"/>
  <c r="T9" i="27"/>
  <c r="C38" i="27"/>
  <c r="E38" i="25" s="1"/>
  <c r="C38" i="25" s="1"/>
  <c r="P9" i="27"/>
  <c r="C10" i="27"/>
  <c r="U46" i="27"/>
  <c r="E21" i="27"/>
  <c r="C27" i="27"/>
  <c r="D27" i="27" s="1"/>
  <c r="T21" i="27"/>
  <c r="G60" i="27"/>
  <c r="G8" i="27" s="1"/>
  <c r="C61" i="27"/>
  <c r="C60" i="27" s="1"/>
  <c r="T46" i="27"/>
  <c r="C22" i="27"/>
  <c r="M21" i="27"/>
  <c r="D77" i="25"/>
  <c r="D76" i="25" s="1"/>
  <c r="D8" i="25" s="1"/>
  <c r="C47" i="27"/>
  <c r="P46" i="27"/>
  <c r="D17" i="27"/>
  <c r="C59" i="27"/>
  <c r="D59" i="27" s="1"/>
  <c r="C44" i="27"/>
  <c r="D44" i="27" s="1"/>
  <c r="P21" i="27"/>
  <c r="P8" i="27" s="1"/>
  <c r="C25" i="27"/>
  <c r="P63" i="27"/>
  <c r="U21" i="27"/>
  <c r="D54" i="27"/>
  <c r="C54" i="27"/>
  <c r="H80" i="25"/>
  <c r="I78" i="25"/>
  <c r="I77" i="25" s="1"/>
  <c r="I76" i="25" s="1"/>
  <c r="C40" i="27"/>
  <c r="D40" i="27" s="1"/>
  <c r="C24" i="27"/>
  <c r="I21" i="27"/>
  <c r="I8" i="27" s="1"/>
  <c r="D15" i="27"/>
  <c r="U9" i="27"/>
  <c r="E83" i="25"/>
  <c r="H9" i="26"/>
  <c r="H8" i="26" s="1"/>
  <c r="C14" i="26"/>
  <c r="C9" i="26" s="1"/>
  <c r="D13" i="23"/>
  <c r="C13" i="23" s="1"/>
  <c r="Q8" i="27"/>
  <c r="E75" i="25"/>
  <c r="C75" i="25" s="1"/>
  <c r="H22" i="25"/>
  <c r="AB7" i="56"/>
  <c r="E8" i="44"/>
  <c r="C47" i="45"/>
  <c r="C46" i="45" s="1"/>
  <c r="C45" i="23"/>
  <c r="AA11" i="68"/>
  <c r="C52" i="45"/>
  <c r="C51" i="45" s="1"/>
  <c r="C39" i="45"/>
  <c r="C38" i="45" s="1"/>
  <c r="C37" i="23"/>
  <c r="E20" i="57"/>
  <c r="C20" i="57" s="1"/>
  <c r="J15" i="25" s="1"/>
  <c r="H15" i="25" s="1"/>
  <c r="C15" i="25" s="1"/>
  <c r="L20" i="57"/>
  <c r="N9" i="57"/>
  <c r="F9" i="44"/>
  <c r="C26" i="45"/>
  <c r="G7" i="56"/>
  <c r="C14" i="39"/>
  <c r="C25" i="23"/>
  <c r="C52" i="23"/>
  <c r="C53" i="45" s="1"/>
  <c r="H21" i="44"/>
  <c r="C34" i="43"/>
  <c r="C33" i="43" s="1"/>
  <c r="H34" i="69"/>
  <c r="D35" i="27"/>
  <c r="E35" i="25"/>
  <c r="C35" i="25" s="1"/>
  <c r="D12" i="27"/>
  <c r="C16" i="56"/>
  <c r="C7" i="56" s="1"/>
  <c r="D50" i="50"/>
  <c r="D49" i="50" s="1"/>
  <c r="D9" i="44"/>
  <c r="D8" i="44" s="1"/>
  <c r="D62" i="27"/>
  <c r="E62" i="25"/>
  <c r="C62" i="25" s="1"/>
  <c r="D34" i="27"/>
  <c r="E34" i="25"/>
  <c r="C34" i="25" s="1"/>
  <c r="E23" i="57"/>
  <c r="C23" i="57" s="1"/>
  <c r="J12" i="25" s="1"/>
  <c r="H12" i="25" s="1"/>
  <c r="L23" i="57"/>
  <c r="E22" i="59"/>
  <c r="F22" i="59"/>
  <c r="Y7" i="56"/>
  <c r="I13" i="67"/>
  <c r="I9" i="67" s="1"/>
  <c r="G8" i="69"/>
  <c r="E14" i="57"/>
  <c r="C14" i="57" s="1"/>
  <c r="J16" i="25" s="1"/>
  <c r="H16" i="25" s="1"/>
  <c r="C16" i="25" s="1"/>
  <c r="E29" i="59"/>
  <c r="F29" i="59"/>
  <c r="F25" i="59"/>
  <c r="C33" i="23"/>
  <c r="G26" i="69"/>
  <c r="U13" i="68"/>
  <c r="U11" i="68" s="1"/>
  <c r="I18" i="69"/>
  <c r="C9" i="44"/>
  <c r="C8" i="44" s="1"/>
  <c r="H43" i="69"/>
  <c r="I43" i="69"/>
  <c r="D49" i="27"/>
  <c r="E49" i="25"/>
  <c r="C49" i="25" s="1"/>
  <c r="G14" i="60"/>
  <c r="D15" i="60"/>
  <c r="F15" i="60"/>
  <c r="F14" i="60" s="1"/>
  <c r="E12" i="57"/>
  <c r="C12" i="57" s="1"/>
  <c r="J10" i="25" s="1"/>
  <c r="L12" i="57"/>
  <c r="C22" i="59"/>
  <c r="O11" i="61"/>
  <c r="BB23" i="56"/>
  <c r="BC24" i="56"/>
  <c r="AX7" i="56"/>
  <c r="AF7" i="56"/>
  <c r="G12" i="44"/>
  <c r="U7" i="56"/>
  <c r="C8" i="69"/>
  <c r="C7" i="69" s="1"/>
  <c r="C6" i="69" s="1"/>
  <c r="E42" i="25"/>
  <c r="C42" i="25" s="1"/>
  <c r="D42" i="27"/>
  <c r="C29" i="59"/>
  <c r="E23" i="59"/>
  <c r="C23" i="59" s="1"/>
  <c r="F23" i="59"/>
  <c r="S7" i="56"/>
  <c r="I13" i="57"/>
  <c r="C17" i="39"/>
  <c r="G38" i="69"/>
  <c r="H32" i="69"/>
  <c r="H26" i="69" s="1"/>
  <c r="I32" i="69"/>
  <c r="I26" i="69" s="1"/>
  <c r="H15" i="69"/>
  <c r="H8" i="69" s="1"/>
  <c r="H7" i="69" s="1"/>
  <c r="I15" i="69"/>
  <c r="D52" i="27"/>
  <c r="E52" i="25"/>
  <c r="C52" i="25" s="1"/>
  <c r="E21" i="57"/>
  <c r="C21" i="57" s="1"/>
  <c r="J19" i="25" s="1"/>
  <c r="H19" i="25" s="1"/>
  <c r="L21" i="57"/>
  <c r="E30" i="59"/>
  <c r="C30" i="59" s="1"/>
  <c r="F30" i="59"/>
  <c r="E26" i="59"/>
  <c r="F26" i="59"/>
  <c r="AN7" i="56"/>
  <c r="D28" i="50"/>
  <c r="C13" i="45"/>
  <c r="C29" i="23"/>
  <c r="C43" i="45"/>
  <c r="C42" i="45" s="1"/>
  <c r="C49" i="23"/>
  <c r="D26" i="23"/>
  <c r="D24" i="23" s="1"/>
  <c r="C45" i="39" s="1"/>
  <c r="C43" i="39" s="1"/>
  <c r="C28" i="43"/>
  <c r="E45" i="23"/>
  <c r="E36" i="23" s="1"/>
  <c r="E23" i="23" s="1"/>
  <c r="E8" i="23" s="1"/>
  <c r="G27" i="44"/>
  <c r="D6" i="69"/>
  <c r="D11" i="23"/>
  <c r="T8" i="27"/>
  <c r="E11" i="57"/>
  <c r="F11" i="57"/>
  <c r="E17" i="57"/>
  <c r="I17" i="57"/>
  <c r="C26" i="59"/>
  <c r="AK7" i="56"/>
  <c r="AG12" i="68"/>
  <c r="AG11" i="68" s="1"/>
  <c r="C25" i="68"/>
  <c r="C24" i="68" s="1"/>
  <c r="C17" i="68"/>
  <c r="F7" i="56"/>
  <c r="E66" i="25"/>
  <c r="D66" i="27"/>
  <c r="E51" i="25"/>
  <c r="C51" i="25" s="1"/>
  <c r="D51" i="27"/>
  <c r="O15" i="60"/>
  <c r="O14" i="60" s="1"/>
  <c r="E25" i="57"/>
  <c r="C25" i="57" s="1"/>
  <c r="J68" i="25" s="1"/>
  <c r="H68" i="25" s="1"/>
  <c r="C68" i="25" s="1"/>
  <c r="L25" i="57"/>
  <c r="F8" i="66"/>
  <c r="L8" i="33"/>
  <c r="E27" i="59"/>
  <c r="F27" i="59"/>
  <c r="E24" i="59"/>
  <c r="C24" i="59" s="1"/>
  <c r="F24" i="59"/>
  <c r="AP7" i="56"/>
  <c r="X7" i="56"/>
  <c r="AA20" i="68"/>
  <c r="AD17" i="68"/>
  <c r="AC16" i="68"/>
  <c r="O9" i="67"/>
  <c r="D27" i="50"/>
  <c r="E21" i="59"/>
  <c r="C21" i="59" s="1"/>
  <c r="F21" i="59"/>
  <c r="E19" i="59"/>
  <c r="F19" i="59"/>
  <c r="G30" i="56"/>
  <c r="C9" i="21"/>
  <c r="D37" i="27"/>
  <c r="E37" i="25"/>
  <c r="C37" i="25" s="1"/>
  <c r="D19" i="27"/>
  <c r="C27" i="59"/>
  <c r="C19" i="59"/>
  <c r="L11" i="61"/>
  <c r="D29" i="56"/>
  <c r="AC14" i="68"/>
  <c r="AC11" i="68" s="1"/>
  <c r="AD19" i="68"/>
  <c r="AA19" i="68"/>
  <c r="AA14" i="68" s="1"/>
  <c r="I8" i="25"/>
  <c r="D31" i="56"/>
  <c r="I24" i="69"/>
  <c r="I8" i="69" s="1"/>
  <c r="I7" i="69" s="1"/>
  <c r="H8" i="27"/>
  <c r="C16" i="58"/>
  <c r="K15" i="57" s="1"/>
  <c r="E22" i="57"/>
  <c r="C22" i="57" s="1"/>
  <c r="J28" i="25" s="1"/>
  <c r="L22" i="57"/>
  <c r="E28" i="59"/>
  <c r="C28" i="59" s="1"/>
  <c r="F28" i="59"/>
  <c r="I11" i="61"/>
  <c r="D32" i="56"/>
  <c r="AA30" i="56"/>
  <c r="AB30" i="56" s="1"/>
  <c r="C23" i="56"/>
  <c r="C10" i="67"/>
  <c r="D8" i="50"/>
  <c r="C25" i="19"/>
  <c r="C37" i="69"/>
  <c r="C35" i="69"/>
  <c r="K14" i="60"/>
  <c r="P14" i="60"/>
  <c r="AZ24" i="56"/>
  <c r="O23" i="56"/>
  <c r="AB16" i="68"/>
  <c r="G40" i="69"/>
  <c r="F20" i="59"/>
  <c r="G29" i="56"/>
  <c r="C20" i="67"/>
  <c r="C13" i="67" s="1"/>
  <c r="J14" i="60"/>
  <c r="AW24" i="56"/>
  <c r="M24" i="56"/>
  <c r="D25" i="59"/>
  <c r="K14" i="59"/>
  <c r="G42" i="69"/>
  <c r="X19" i="68"/>
  <c r="X18" i="68"/>
  <c r="V12" i="68"/>
  <c r="V11" i="68" s="1"/>
  <c r="W16" i="68"/>
  <c r="I16" i="60"/>
  <c r="I14" i="60" s="1"/>
  <c r="I16" i="59"/>
  <c r="I14" i="59" s="1"/>
  <c r="U8" i="27"/>
  <c r="G87" i="25" s="1"/>
  <c r="G83" i="25" s="1"/>
  <c r="G76" i="25" s="1"/>
  <c r="G8" i="25" s="1"/>
  <c r="F60" i="27"/>
  <c r="AQ24" i="56"/>
  <c r="S24" i="56"/>
  <c r="D20" i="56"/>
  <c r="AD23" i="68"/>
  <c r="AE24" i="56"/>
  <c r="C18" i="26"/>
  <c r="A3" i="58"/>
  <c r="A3" i="57"/>
  <c r="A3" i="62" s="1"/>
  <c r="A3" i="60"/>
  <c r="C20" i="45"/>
  <c r="C13" i="25"/>
  <c r="D13" i="27"/>
  <c r="E76" i="25"/>
  <c r="C84" i="25"/>
  <c r="M73" i="27"/>
  <c r="C74" i="27"/>
  <c r="C71" i="27"/>
  <c r="E71" i="25" s="1"/>
  <c r="C79" i="25"/>
  <c r="C73" i="25"/>
  <c r="F8" i="25"/>
  <c r="D21" i="23"/>
  <c r="J8" i="27"/>
  <c r="S8" i="27"/>
  <c r="E18" i="25" l="1"/>
  <c r="C18" i="25" s="1"/>
  <c r="D18" i="27"/>
  <c r="E24" i="25"/>
  <c r="C24" i="25" s="1"/>
  <c r="D24" i="27"/>
  <c r="E44" i="25"/>
  <c r="C44" i="25" s="1"/>
  <c r="C21" i="27"/>
  <c r="E27" i="25"/>
  <c r="C27" i="25" s="1"/>
  <c r="C21" i="25" s="1"/>
  <c r="E40" i="25"/>
  <c r="C40" i="25" s="1"/>
  <c r="E59" i="25"/>
  <c r="C59" i="25" s="1"/>
  <c r="D9" i="27"/>
  <c r="C80" i="25"/>
  <c r="C78" i="25" s="1"/>
  <c r="C77" i="25" s="1"/>
  <c r="H78" i="25"/>
  <c r="H77" i="25" s="1"/>
  <c r="H76" i="25" s="1"/>
  <c r="E10" i="25"/>
  <c r="E9" i="25" s="1"/>
  <c r="C9" i="27"/>
  <c r="D10" i="27"/>
  <c r="C53" i="27"/>
  <c r="E54" i="25"/>
  <c r="C46" i="27"/>
  <c r="D47" i="27"/>
  <c r="D46" i="27" s="1"/>
  <c r="E46" i="25" s="1"/>
  <c r="E47" i="25"/>
  <c r="C47" i="25" s="1"/>
  <c r="D53" i="27"/>
  <c r="C87" i="25"/>
  <c r="C83" i="25" s="1"/>
  <c r="D38" i="27"/>
  <c r="D22" i="27"/>
  <c r="D21" i="27" s="1"/>
  <c r="E22" i="25"/>
  <c r="D25" i="27"/>
  <c r="E25" i="25"/>
  <c r="C25" i="25" s="1"/>
  <c r="D74" i="27"/>
  <c r="D73" i="27" s="1"/>
  <c r="C73" i="27"/>
  <c r="D63" i="27"/>
  <c r="A3" i="31"/>
  <c r="A3" i="32" s="1"/>
  <c r="A3" i="29"/>
  <c r="C8" i="26"/>
  <c r="C9" i="39"/>
  <c r="D23" i="23"/>
  <c r="D43" i="39" s="1"/>
  <c r="H28" i="25"/>
  <c r="C28" i="25" s="1"/>
  <c r="J21" i="25"/>
  <c r="C28" i="19"/>
  <c r="P23" i="56"/>
  <c r="P7" i="56" s="1"/>
  <c r="D23" i="56"/>
  <c r="I9" i="57"/>
  <c r="AA16" i="68"/>
  <c r="AD14" i="68"/>
  <c r="L9" i="57"/>
  <c r="E8" i="27"/>
  <c r="C23" i="68"/>
  <c r="C20" i="68" s="1"/>
  <c r="AD20" i="68"/>
  <c r="C25" i="59"/>
  <c r="C14" i="59" s="1"/>
  <c r="D14" i="59"/>
  <c r="F14" i="59"/>
  <c r="C17" i="57"/>
  <c r="J66" i="25"/>
  <c r="C12" i="39"/>
  <c r="C11" i="39" s="1"/>
  <c r="C10" i="39" s="1"/>
  <c r="G9" i="44"/>
  <c r="F8" i="27"/>
  <c r="C48" i="23"/>
  <c r="C50" i="45"/>
  <c r="C49" i="45" s="1"/>
  <c r="C37" i="45" s="1"/>
  <c r="H10" i="25"/>
  <c r="C36" i="23"/>
  <c r="E14" i="59"/>
  <c r="C26" i="23"/>
  <c r="C24" i="23" s="1"/>
  <c r="C23" i="23" s="1"/>
  <c r="C30" i="45"/>
  <c r="C29" i="43"/>
  <c r="C27" i="43" s="1"/>
  <c r="C26" i="43" s="1"/>
  <c r="D61" i="27"/>
  <c r="D60" i="27" s="1"/>
  <c r="E61" i="25"/>
  <c r="D14" i="60"/>
  <c r="C15" i="60"/>
  <c r="C12" i="25"/>
  <c r="G8" i="44"/>
  <c r="H40" i="69"/>
  <c r="H39" i="69" s="1"/>
  <c r="H6" i="69" s="1"/>
  <c r="I40" i="69"/>
  <c r="I39" i="69" s="1"/>
  <c r="G39" i="69"/>
  <c r="C12" i="68"/>
  <c r="J48" i="25"/>
  <c r="C11" i="57"/>
  <c r="O7" i="56"/>
  <c r="C13" i="58"/>
  <c r="D30" i="56"/>
  <c r="I15" i="57"/>
  <c r="E15" i="57"/>
  <c r="X14" i="68"/>
  <c r="C19" i="68"/>
  <c r="C14" i="68" s="1"/>
  <c r="C19" i="25"/>
  <c r="AA7" i="56"/>
  <c r="F8" i="44"/>
  <c r="H8" i="44" s="1"/>
  <c r="H9" i="44"/>
  <c r="C50" i="23"/>
  <c r="X13" i="68"/>
  <c r="X11" i="68" s="1"/>
  <c r="X16" i="68"/>
  <c r="C22" i="25"/>
  <c r="H42" i="69"/>
  <c r="H41" i="69" s="1"/>
  <c r="I42" i="69"/>
  <c r="I41" i="69" s="1"/>
  <c r="G41" i="69"/>
  <c r="C9" i="67"/>
  <c r="AD16" i="68"/>
  <c r="AD12" i="68"/>
  <c r="AD11" i="68" s="1"/>
  <c r="C18" i="68"/>
  <c r="C13" i="68" s="1"/>
  <c r="C27" i="23"/>
  <c r="BC23" i="56"/>
  <c r="BC7" i="56" s="1"/>
  <c r="BB7" i="56"/>
  <c r="G7" i="69"/>
  <c r="D10" i="23"/>
  <c r="D9" i="23" s="1"/>
  <c r="C11" i="23"/>
  <c r="C10" i="23" s="1"/>
  <c r="C20" i="43" s="1"/>
  <c r="C11" i="45" s="1"/>
  <c r="C10" i="45" s="1"/>
  <c r="G37" i="69"/>
  <c r="I38" i="69"/>
  <c r="I37" i="69" s="1"/>
  <c r="I6" i="69" s="1"/>
  <c r="K9" i="57"/>
  <c r="A1" i="58"/>
  <c r="A1" i="62" s="1"/>
  <c r="M63" i="27"/>
  <c r="M8" i="27" s="1"/>
  <c r="C21" i="23"/>
  <c r="C63" i="27" l="1"/>
  <c r="E21" i="25"/>
  <c r="C76" i="25"/>
  <c r="D8" i="27"/>
  <c r="C54" i="25"/>
  <c r="C53" i="25" s="1"/>
  <c r="E53" i="25"/>
  <c r="D8" i="23"/>
  <c r="C8" i="39"/>
  <c r="D7" i="56"/>
  <c r="C27" i="45"/>
  <c r="C25" i="45" s="1"/>
  <c r="C24" i="45" s="1"/>
  <c r="C28" i="45"/>
  <c r="G6" i="69"/>
  <c r="H21" i="25"/>
  <c r="J63" i="25"/>
  <c r="H66" i="25"/>
  <c r="C36" i="43"/>
  <c r="C25" i="43" s="1"/>
  <c r="C10" i="25"/>
  <c r="C9" i="25" s="1"/>
  <c r="C15" i="57"/>
  <c r="J17" i="25"/>
  <c r="H17" i="25" s="1"/>
  <c r="C17" i="25" s="1"/>
  <c r="C14" i="60"/>
  <c r="H10" i="57"/>
  <c r="H48" i="25"/>
  <c r="C48" i="25" s="1"/>
  <c r="C46" i="25" s="1"/>
  <c r="J46" i="25"/>
  <c r="H46" i="25" s="1"/>
  <c r="C16" i="68"/>
  <c r="C61" i="25"/>
  <c r="E60" i="25"/>
  <c r="C60" i="25" s="1"/>
  <c r="C11" i="68"/>
  <c r="A1" i="53"/>
  <c r="A3" i="66"/>
  <c r="A3" i="33"/>
  <c r="A3" i="59" s="1"/>
  <c r="A3" i="53" s="1"/>
  <c r="A3" i="52" s="1"/>
  <c r="C23" i="43"/>
  <c r="C19" i="43" s="1"/>
  <c r="C22" i="45"/>
  <c r="C9" i="45" s="1"/>
  <c r="C9" i="23"/>
  <c r="C8" i="23" s="1"/>
  <c r="C8" i="27" l="1"/>
  <c r="C8" i="45"/>
  <c r="E8" i="25"/>
  <c r="C18" i="43"/>
  <c r="H63" i="25"/>
  <c r="C66" i="25"/>
  <c r="C63" i="25" s="1"/>
  <c r="E10" i="57"/>
  <c r="F10" i="57"/>
  <c r="F9" i="57" s="1"/>
  <c r="H9" i="57"/>
  <c r="N8" i="66"/>
  <c r="L8" i="66"/>
  <c r="A1" i="61"/>
  <c r="E8" i="66" l="1"/>
  <c r="C10" i="57"/>
  <c r="E9" i="57"/>
  <c r="J11" i="25" l="1"/>
  <c r="C9" i="57"/>
  <c r="H11" i="25" l="1"/>
  <c r="J9" i="25"/>
  <c r="J8" i="25" s="1"/>
  <c r="C11" i="25" l="1"/>
  <c r="C8" i="25" s="1"/>
  <c r="H9" i="25"/>
  <c r="H8" i="25" s="1"/>
  <c r="C20" i="19" l="1"/>
  <c r="C27" i="19" l="1"/>
  <c r="C26" i="19" s="1"/>
  <c r="C24" i="19" s="1"/>
  <c r="C32" i="19" s="1"/>
  <c r="C31" i="19" s="1"/>
  <c r="C19" i="19"/>
  <c r="C18" i="19" s="1"/>
  <c r="C17" i="19" s="1"/>
</calcChain>
</file>

<file path=xl/sharedStrings.xml><?xml version="1.0" encoding="utf-8"?>
<sst xmlns="http://schemas.openxmlformats.org/spreadsheetml/2006/main" count="1934" uniqueCount="698">
  <si>
    <t>STT</t>
  </si>
  <si>
    <t>Nội dung</t>
  </si>
  <si>
    <t>A</t>
  </si>
  <si>
    <t>B</t>
  </si>
  <si>
    <t>C</t>
  </si>
  <si>
    <t>Trong đó:</t>
  </si>
  <si>
    <t>Đơn vị: Triệu đồng</t>
  </si>
  <si>
    <t>Thu nội địa</t>
  </si>
  <si>
    <t>I</t>
  </si>
  <si>
    <t>Thu NSĐP được hưởng theo phân cấp</t>
  </si>
  <si>
    <t>II</t>
  </si>
  <si>
    <t>Thu bổ sung cân đối ngân sách</t>
  </si>
  <si>
    <t>Thu bổ sung có mục tiêu</t>
  </si>
  <si>
    <t>III</t>
  </si>
  <si>
    <t>IV</t>
  </si>
  <si>
    <t>Thu kết dư</t>
  </si>
  <si>
    <t>V</t>
  </si>
  <si>
    <t>Thu chuyển nguồn từ năm trước chuyển sang</t>
  </si>
  <si>
    <t>Chi thường xuyên</t>
  </si>
  <si>
    <t>Dự phòng ngân sách</t>
  </si>
  <si>
    <t>Chi chuyển nguồn sang năm sau</t>
  </si>
  <si>
    <t>-</t>
  </si>
  <si>
    <t>Chi đầu tư phát triển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</si>
  <si>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</si>
  <si>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từ nguồn thu tiền sử dụng đất</t>
  </si>
  <si>
    <t>Chi đầu tư từ nguồn thu xổ số kiến thiết</t>
  </si>
  <si>
    <t>Chi giáo dục - đào tạo và dạy nghề</t>
  </si>
  <si>
    <t>So sánh</t>
  </si>
  <si>
    <t>Tuyệt đối</t>
  </si>
  <si>
    <t>Tương đối (%)</t>
  </si>
  <si>
    <t>3=2-1</t>
  </si>
  <si>
    <t>4=2/1</t>
  </si>
  <si>
    <t>Thu NSĐP hưởng 100%</t>
  </si>
  <si>
    <t>TỔNG CHI NSĐP</t>
  </si>
  <si>
    <t>Chi tạo nguồn, điều chỉnh tiền lương</t>
  </si>
  <si>
    <t>Chi các chương trình mục tiêu quốc gia</t>
  </si>
  <si>
    <t>Chi các chương trình mục tiêu, nhiệm vụ</t>
  </si>
  <si>
    <t>So sánh (%)</t>
  </si>
  <si>
    <t>CHI CÂN ĐỐI NSĐP</t>
  </si>
  <si>
    <t>Trong đó: Chia theo lĩnh vực</t>
  </si>
  <si>
    <t>Trong đó: Chia theo nguồn vốn</t>
  </si>
  <si>
    <t>Chi đầu tư phát triển khác</t>
  </si>
  <si>
    <t>CHI CÁC CHƯƠNG TRÌNH MỤC TIÊU</t>
  </si>
  <si>
    <t>CHI CHUYỂN NGUỒN SANG NĂM SAU</t>
  </si>
  <si>
    <t>Chi trả nợ lãi các khoản do chính quyền địa phương vay (2)</t>
  </si>
  <si>
    <t>Thu ngân sách được hưởng theo phân cấp</t>
  </si>
  <si>
    <t>Thu bổ sung từ ngân sách cấp trên</t>
  </si>
  <si>
    <t>Chi ngân sách</t>
  </si>
  <si>
    <t>Chi bổ sung cho ngân sách cấp dưới</t>
  </si>
  <si>
    <t>Chi bổ sung cân đối ngân sách</t>
  </si>
  <si>
    <t>Chi bổ sung có mục tiêu</t>
  </si>
  <si>
    <t>Tên đơn vị (1)</t>
  </si>
  <si>
    <t>Tổng số</t>
  </si>
  <si>
    <t>Bao gồm</t>
  </si>
  <si>
    <t>Xã A</t>
  </si>
  <si>
    <t>……….</t>
  </si>
  <si>
    <t>Tên đơn vị</t>
  </si>
  <si>
    <t>Tổng thu NSNN trên địa bàn</t>
  </si>
  <si>
    <t>Ngân sách địa phương</t>
  </si>
  <si>
    <t>1=2+3</t>
  </si>
  <si>
    <t>4=5+6</t>
  </si>
  <si>
    <t>Chi đầu tư cho các dự án</t>
  </si>
  <si>
    <t xml:space="preserve">Chi đầu tư phát triển </t>
  </si>
  <si>
    <t>Chi quốc phòng</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</si>
  <si>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</si>
  <si>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</si>
  <si>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</si>
  <si>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</si>
  <si>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</si>
  <si>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</si>
  <si>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</si>
  <si>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</si>
  <si>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</si>
  <si>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</si>
  <si>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thường xuyên khác</t>
  </si>
  <si>
    <t>Chi chương trình MTQG</t>
  </si>
  <si>
    <t>Chi chuyển nguồn sang ngân sách năm sau</t>
  </si>
  <si>
    <t>TỔNG SỐ</t>
  </si>
  <si>
    <t>CHI CHUYỂN NGUỒN SANG NGÂN SÁCH NĂM SAU</t>
  </si>
  <si>
    <t>Trong đó</t>
  </si>
  <si>
    <t>Chi giao thông</t>
  </si>
  <si>
    <t>Chi nông nghiệp, lâm nghiệp, thủy lợi, thủy sản</t>
  </si>
  <si>
    <t>Chi đầu tư từ nguồn vốn trong nước</t>
  </si>
  <si>
    <t xml:space="preserve">Nguồn thu ngân sách </t>
  </si>
  <si>
    <t xml:space="preserve">Chi ngân sách </t>
  </si>
  <si>
    <t>….</t>
  </si>
  <si>
    <t>Chi dự phòng ngân sách</t>
  </si>
  <si>
    <t>CHI DỰ PHÒNG NGÂN SÁCH</t>
  </si>
  <si>
    <t>CHI TẠO NGUỒN, ĐIỀU CHỈNH TIỀN LƯƠNG</t>
  </si>
  <si>
    <t>Vốn trong nước</t>
  </si>
  <si>
    <t>Vốn ngoài nước</t>
  </si>
  <si>
    <t>Chia ra</t>
  </si>
  <si>
    <t>Số bổ sung cân đối từ ngân sách cấp trên</t>
  </si>
  <si>
    <t>Tổng chi cân đối NSĐP</t>
  </si>
  <si>
    <t>Thu phân chia</t>
  </si>
  <si>
    <t>Trong đó: Phần NSĐP được hưởng</t>
  </si>
  <si>
    <t>2=3+5</t>
  </si>
  <si>
    <t>9=2+6+7+8</t>
  </si>
  <si>
    <t>Tổng chi ngân sách địa phương</t>
  </si>
  <si>
    <t>Tổng chi cân đối ngân sách địa phương</t>
  </si>
  <si>
    <t>Chi chương trình mục tiêu</t>
  </si>
  <si>
    <t>Chi tạo nguồn điều chỉnh tiền lương</t>
  </si>
  <si>
    <t>Bổ sung vốn đầu tư để thực hiện các chương trình mục tiêu, nhiệm vụ</t>
  </si>
  <si>
    <t>Bổ sung vốn sự nghiệp thực hiện các chế độ, chính sách</t>
  </si>
  <si>
    <t>Bổ sung thực hiện các chương trình mục tiêu quốc gia</t>
  </si>
  <si>
    <t>Bổ sung vốn sự nghiệp thực hiện các chế độ, chính sách, nhiệm vụ</t>
  </si>
  <si>
    <t>1=2+3+4</t>
  </si>
  <si>
    <t>7=8+9</t>
  </si>
  <si>
    <t>Chính sách ….</t>
  </si>
  <si>
    <t>Chi đầu tư phát triển (1)</t>
  </si>
  <si>
    <t>Chi nông nghiệp, lâm nghiệp, thủy lợi</t>
  </si>
  <si>
    <t>TỔNG NGUỒN THU NSĐP</t>
  </si>
  <si>
    <t>Thu NSĐP hưởng từ các khoản thu phân chia</t>
  </si>
  <si>
    <t xml:space="preserve">Thu bổ sung từ ngân sách cấp trên </t>
  </si>
  <si>
    <t xml:space="preserve">Tổng chi cân đối NSĐP </t>
  </si>
  <si>
    <t>Tổng thu NSNN</t>
  </si>
  <si>
    <t>Thu NSĐP</t>
  </si>
  <si>
    <t>5=3/1</t>
  </si>
  <si>
    <t>6=4/2</t>
  </si>
  <si>
    <t>TỔNG THU NSNN</t>
  </si>
  <si>
    <t>Thuế thu nhập cá nhân</t>
  </si>
  <si>
    <t>Thuế BVMT thu từ hàng hóa sản xuất, kinh doanh trong nước</t>
  </si>
  <si>
    <t>Thuế BVMT thu từ hàng hóa nhập khẩu</t>
  </si>
  <si>
    <t>Lệ phí trước bạ</t>
  </si>
  <si>
    <t>Phí và lệ phí trung 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</si>
  <si>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</si>
  <si>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</si>
  <si>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</si>
  <si>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</si>
  <si>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</si>
  <si>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tiền cấp quyền khai thác khoáng sản</t>
  </si>
  <si>
    <t>Thu khác ngân sách</t>
  </si>
  <si>
    <t>Thu từ quỹ đất công ích, hoa lợi công sản khác</t>
  </si>
  <si>
    <t>Thu viện trợ</t>
  </si>
  <si>
    <t>Ghi chú:</t>
  </si>
  <si>
    <t>(1) Doanh nghiệp nhà nước do trung ương quản lý là doanh nghiệp do bộ, cơ quan ngang bộ, cơ quan thuộc Chính phủ, 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</si>
  <si>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 lệ.</t>
  </si>
  <si>
    <t>(3) Doanh nghiệp có vốn đầu 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</si>
  <si>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</si>
  <si>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 chênh lệch thu, chi Ngân hàng Nhà nước, thu từ dầu thô, thu từ hoạt động xuất, nhập khẩu. Thu chênh lệch thu, chi Ngân hàng Nhà nước chỉ áp dụng đối với thành phố Hà Nội.</t>
  </si>
  <si>
    <t xml:space="preserve">Chi đầu tư cho các dự án </t>
  </si>
  <si>
    <t xml:space="preserve">Chi khoa học và công nghệ </t>
  </si>
  <si>
    <t xml:space="preserve">Chi các chương trình mục tiêu, nhiệm vụ </t>
  </si>
  <si>
    <t xml:space="preserve">Chi các chương trình mục tiêu </t>
  </si>
  <si>
    <t xml:space="preserve">Thuế bảo vệ môi trường </t>
  </si>
  <si>
    <t>Thu phí, lệ phí</t>
  </si>
  <si>
    <t>UBND các huyện, thành phố:</t>
  </si>
  <si>
    <t>Trong đó:Chi giáo dục - đào tạo và dạy nghề</t>
  </si>
  <si>
    <t>NGÂN SÁCH CẤP HUYỆN</t>
  </si>
  <si>
    <t>NGÂN SÁCH XÃ</t>
  </si>
  <si>
    <t>Chi thuộc nhiệm vụ của ngân sách cấp xã</t>
  </si>
  <si>
    <t>Chi thuộc nhiệm vụ của ngân sách cấp huyện</t>
  </si>
  <si>
    <t>Xã B</t>
  </si>
  <si>
    <t>Ngân sách cấp huyện</t>
  </si>
  <si>
    <t>Ngân sách xã</t>
  </si>
  <si>
    <t xml:space="preserve">CHI BỔ SUNG CÂN ĐỐI CHO NGÂN SÁCH CẤP DƯỚI </t>
  </si>
  <si>
    <t>CHI NGÂN SÁCH CẤP HUYỆN THEO LĨNH VỰC</t>
  </si>
  <si>
    <t>Trong đó: Chi giáo dục, đào tạo và dạy nghề</t>
  </si>
  <si>
    <r>
      <t>Ghi chú:</t>
    </r>
    <r>
      <rPr>
        <i/>
        <sz val="12"/>
        <color indexed="8"/>
        <rFont val="Times New Roman"/>
        <family val="1"/>
      </rPr>
      <t xml:space="preserve"> </t>
    </r>
  </si>
  <si>
    <t>(1) Đối với các chỉ tiêu thu NSĐP, so sánh dự toán năm kế hoạch với ước thực hiện năm hiện hành. Đối với các chỉ tiêu chi NSĐP, so sánh dự toán năm kế hoạch với dự toán năm hiện hành.</t>
  </si>
  <si>
    <t xml:space="preserve">TỔNG SỐ </t>
  </si>
  <si>
    <t>Trong đó: Thu nội địa</t>
  </si>
  <si>
    <t xml:space="preserve">Tên đơn vị </t>
  </si>
  <si>
    <t xml:space="preserve">Nội dung </t>
  </si>
  <si>
    <t xml:space="preserve"> TM. ỦY BAN NHÂN DÂN </t>
  </si>
  <si>
    <t>CHỦ TỊCH</t>
  </si>
  <si>
    <t>(Ký tên, đóng dấu)</t>
  </si>
  <si>
    <t>…., ngày ... tháng ... năm ...</t>
  </si>
  <si>
    <t>Tổng thu NSNN trên địa bàn (1)</t>
  </si>
  <si>
    <t>DỰ TOÁN BỔ SUNG CÓ MỤC TIÊU VỐN SỰ NGHIỆP TỪ NGÂN SÁCH CẤP HUYỆN CHO NGÂN SÁCH  CẤP XÃ ĐỂ THỰC HIỆN CÁC CHẾ ĐỘ, NHIỆM VỤ VÀ CHÍNH SÁCH THEO QUY ĐỊNH NĂM ……</t>
  </si>
  <si>
    <t>Chương trình MTQG xây dựng nông thôn mới</t>
  </si>
  <si>
    <t>Chương trình MTQG giảm nghèo bền vững</t>
  </si>
  <si>
    <t>Chương trình MTQG phát triển kinh tế - xã hội vùng đồng vào dân tộc thiệu số và miền núi</t>
  </si>
  <si>
    <t>Vốn đầu tư</t>
  </si>
  <si>
    <t>NSTW</t>
  </si>
  <si>
    <t>NSĐP</t>
  </si>
  <si>
    <t>Vốn sự nghiệp</t>
  </si>
  <si>
    <t>UBND xã Xuân Dương</t>
  </si>
  <si>
    <t>UBND xã Côn Minh</t>
  </si>
  <si>
    <t>UBND xã Kim Lư</t>
  </si>
  <si>
    <t>UBND xã Dương Sơn</t>
  </si>
  <si>
    <t>UBND xã Văn Minh</t>
  </si>
  <si>
    <t>UBND xã Kim Hỷ</t>
  </si>
  <si>
    <t>UBND xã Cư Lễ</t>
  </si>
  <si>
    <t>UBND xã Lương Thượng</t>
  </si>
  <si>
    <t>UBND xã Văn Lang</t>
  </si>
  <si>
    <t>UBND xã Sơn Thành</t>
  </si>
  <si>
    <t>UBND xã Văn Vũ</t>
  </si>
  <si>
    <t>UBND xã Trần Phú</t>
  </si>
  <si>
    <t>UBND xã Cường Lợi</t>
  </si>
  <si>
    <t>UBND xã Liêm Thủy</t>
  </si>
  <si>
    <t>UBND xã Đổng Xá</t>
  </si>
  <si>
    <t>UBND xã Quang Phong</t>
  </si>
  <si>
    <t>UBND xã Thị trấn Yến Lạc</t>
  </si>
  <si>
    <t>Đơn vị</t>
  </si>
  <si>
    <t>Tổng vốn Chương trình</t>
  </si>
  <si>
    <t>Dự án 2: Đa dạng hóa sinh kế, phát triển mô hình giảm nghèo</t>
  </si>
  <si>
    <t>Dự án 3: Hỗ trợ phát triển sản xuất, cải thiện dinh dưỡng</t>
  </si>
  <si>
    <t xml:space="preserve">Dự án 4: Phát triển giáo dục nghề nghiệp, việc làm bền vững </t>
  </si>
  <si>
    <t>Dự án 6: Truyền thông và giảm nghèo về thông tin</t>
  </si>
  <si>
    <t>Dự án 7: Nâng cao năng lực và giám sát, đánh giá Chương trình</t>
  </si>
  <si>
    <t>Tiểu dự án 1: Hỗ trợ phát triển sản xuất trong lĩnh vực nông nghiệp</t>
  </si>
  <si>
    <t xml:space="preserve"> Tiểu dự án 2: Cải thiện dinh dưỡng</t>
  </si>
  <si>
    <t>Tổng cộng dự án 4</t>
  </si>
  <si>
    <t>Tiểu dự án 1: Phát triển giáo dục nghề nghiệp vùng nghèo, vùng khó khăn</t>
  </si>
  <si>
    <t>Tiểu dự án 3: Hỗ trợ việc làm bền vững</t>
  </si>
  <si>
    <t>Tổng cộng dự án 6</t>
  </si>
  <si>
    <t>Tiểu dự án 1: Giảm nghèo về thông tin</t>
  </si>
  <si>
    <t>Tiểu dự án 2: Truyền thông về giảm nghèo đa chiều</t>
  </si>
  <si>
    <t>Tổng cộng dự án 7</t>
  </si>
  <si>
    <t>Tiểu dự án 1: Nâng cao năng lực thực hiện Chương trình</t>
  </si>
  <si>
    <t>Tiểu dự án 2: Giám sát, đánh giá</t>
  </si>
  <si>
    <t>Hỗ trợ đào tạo nghề cho người lao động thuộc hộ nghèo, hộ cận nghèo, hộ mới thoát nghèo; người có thu nhập thấp</t>
  </si>
  <si>
    <t>Lĩnh vực chi: Sự nghiệp kinh tế</t>
  </si>
  <si>
    <t>Lĩnh vực chi: Sự nghiệp y tế</t>
  </si>
  <si>
    <t>Lĩnh vực: Sự nghiệp giáo dục - đào tạo và dạy nghề</t>
  </si>
  <si>
    <t>Lĩnh vực: Sự nghiệp văn hóa - thông tin</t>
  </si>
  <si>
    <t xml:space="preserve">Tổng </t>
  </si>
  <si>
    <t>Tổng</t>
  </si>
  <si>
    <t>TỔNG</t>
  </si>
  <si>
    <t>Chi tiết</t>
  </si>
  <si>
    <t>Biểu số  01</t>
  </si>
  <si>
    <t xml:space="preserve">Đơn vị </t>
  </si>
  <si>
    <t xml:space="preserve"> Chăn nuôi gà thả vườn</t>
  </si>
  <si>
    <t>Trồng cây dong riềng</t>
  </si>
  <si>
    <t>Dự án hỗ trợ công cụ, dụng cụ phục vụ sản xuất nông nghiệp</t>
  </si>
  <si>
    <t>Chăn nuôi Dê thương phẩm</t>
  </si>
  <si>
    <t>Chăn nuôi lợn thịt bản địa</t>
  </si>
  <si>
    <t>Chăn nuôi lợn thịt</t>
  </si>
  <si>
    <t xml:space="preserve"> Chăn nuôi lợn thịt bản địa</t>
  </si>
  <si>
    <t>Chăn nuôi lợn  bản địa sinh sản</t>
  </si>
  <si>
    <t>Hỗ trợ vật tư phân bón, tập huấn kỹ thuật</t>
  </si>
  <si>
    <t>Hỗ trợ xây dựng, quản lý, tập huấn, vật tư phân bón, chi phí phân tích các chỉ tiêu an toàn thực phẩm, chi phí thiết lập mã truy suất nguồn gốc sản phẩm</t>
  </si>
  <si>
    <t>*</t>
  </si>
  <si>
    <t>Dự án hỗ trợ Chăn nuôi lợn thịt bản địa</t>
  </si>
  <si>
    <t>Dự án Chăn nuôi lợn thịt</t>
  </si>
  <si>
    <t>UBND thị trấn Yến Lạc</t>
  </si>
  <si>
    <t>Dự án Chăn nuôi lợn thịt bản địa</t>
  </si>
  <si>
    <t>Phụ lục</t>
  </si>
  <si>
    <t>BIỂU PHỤ LỤC PHÂN BỔ NGUỒN VỐN SỰ NGHIỆP CÁC CHƯƠNG TRÌNH MTQG 
 NĂM 2023</t>
  </si>
  <si>
    <t xml:space="preserve">Chương trình mục tiêu quốc gia xây dựng nông thôn mới </t>
  </si>
  <si>
    <t xml:space="preserve">B </t>
  </si>
  <si>
    <t xml:space="preserve">     </t>
  </si>
  <si>
    <t>CHI TIẾT DỰ TOÁN THU NGÂN SÁCH NHÀ NƯỚC NĂM 2022</t>
  </si>
  <si>
    <t>CHI TIẾT DỰ TOÁN THU NGÂN SÁCH NHÀ NƯỚC NĂM 2019</t>
  </si>
  <si>
    <t>(Kèm theo Báo cáo số:        /BC-UBND ngày      /      /2022 của UBND huyện Na Rì)</t>
  </si>
  <si>
    <t>(Kèm theo Báo cáo số:        /BC-UBND ngày      /      /2018 của UBND huyện Na Rì)</t>
  </si>
  <si>
    <t xml:space="preserve"> Đơn vị tính: Nghìn đồng</t>
  </si>
  <si>
    <t>Số TT</t>
  </si>
  <si>
    <t>Nội dung thu</t>
  </si>
  <si>
    <t>Tổng thu</t>
  </si>
  <si>
    <t>Xuân Dương</t>
  </si>
  <si>
    <t>Côn Minh</t>
  </si>
  <si>
    <t>Kim Lư</t>
  </si>
  <si>
    <t>Dương Sơn</t>
  </si>
  <si>
    <t>Văn Minh</t>
  </si>
  <si>
    <t>Kim Hỷ</t>
  </si>
  <si>
    <t>Cư Lễ</t>
  </si>
  <si>
    <t>Lương Thượng</t>
  </si>
  <si>
    <t>Văn Lang</t>
  </si>
  <si>
    <t>Sơn Thành</t>
  </si>
  <si>
    <t>Văn Vũ</t>
  </si>
  <si>
    <t>Trần Phú</t>
  </si>
  <si>
    <t>Cường Lợi</t>
  </si>
  <si>
    <t>Liêm Thuỷ</t>
  </si>
  <si>
    <t>Đổng Xá</t>
  </si>
  <si>
    <t>Quang Phong</t>
  </si>
  <si>
    <t>Thị trấn Yến Lạc</t>
  </si>
  <si>
    <t>Thu tại huyện</t>
  </si>
  <si>
    <t xml:space="preserve">Thu trên địa bàn xã </t>
  </si>
  <si>
    <t>Thu NSNN</t>
  </si>
  <si>
    <t>Thu xã hưởng</t>
  </si>
  <si>
    <t>THU NỘI ĐỊA</t>
  </si>
  <si>
    <t>Thu từ XNQDTrung ương</t>
  </si>
  <si>
    <t xml:space="preserve"> </t>
  </si>
  <si>
    <t xml:space="preserve">  - Thuế giá trị gia tăng</t>
  </si>
  <si>
    <t xml:space="preserve">   - Thuế môn bài</t>
  </si>
  <si>
    <t>Thu từ XNQD địa phương</t>
  </si>
  <si>
    <t xml:space="preserve">   - Thuế thu nhập doanh nghiệp</t>
  </si>
  <si>
    <t xml:space="preserve">   - Thuế tài nguyên</t>
  </si>
  <si>
    <t>Thu từ dịch vụ ngoài quốc doanh</t>
  </si>
  <si>
    <t xml:space="preserve">   - Thuế tiêu thụ đặc biệt</t>
  </si>
  <si>
    <t xml:space="preserve">   - Thu khác</t>
  </si>
  <si>
    <t xml:space="preserve">   - Lệ phí nhà đất</t>
  </si>
  <si>
    <t xml:space="preserve">   - Lệ phí tài sản khác</t>
  </si>
  <si>
    <t>Thuế nhà đất/Phi nông nghiệp</t>
  </si>
  <si>
    <t>Tiền thuê đất</t>
  </si>
  <si>
    <t xml:space="preserve">Thuế thu nhập cá nhân </t>
  </si>
  <si>
    <t>Phí, lệ phí</t>
  </si>
  <si>
    <t xml:space="preserve">   - Lệ phí môn bài</t>
  </si>
  <si>
    <t xml:space="preserve">   - Phí, lệ phí khác</t>
  </si>
  <si>
    <t xml:space="preserve">   - Phí Bảo vệ môi trường</t>
  </si>
  <si>
    <t xml:space="preserve">Thuế sử dụng đất nông nghiệp </t>
  </si>
  <si>
    <t>Số bổ sung có mục tiêu</t>
  </si>
  <si>
    <t>Khối quản lý nhà nước</t>
  </si>
  <si>
    <t>Văn phòng HĐND-UBND</t>
  </si>
  <si>
    <t>Phòng Nông nghiệp &amp;PTNT</t>
  </si>
  <si>
    <t>Phòng Kinh tế &amp; Hạ tầng</t>
  </si>
  <si>
    <t>Phòng Tài chính- Kế hoạch</t>
  </si>
  <si>
    <t>Phòng Giáo dục &amp; Đào tạo</t>
  </si>
  <si>
    <t>Phòng Lao động TB&amp;XH</t>
  </si>
  <si>
    <t>Phòng Văn hoá và Thông tin</t>
  </si>
  <si>
    <t>Phòng Nội vụ</t>
  </si>
  <si>
    <t>Thanh tra huyện</t>
  </si>
  <si>
    <t>Khối  sự nghiệp</t>
  </si>
  <si>
    <t>Nhà khách huyện</t>
  </si>
  <si>
    <t>Trung tâm Chính trị</t>
  </si>
  <si>
    <t>Trung tâm giáo dục nghề nghiệp -Giáo dục thường xuyên</t>
  </si>
  <si>
    <t>KHỐI ĐẢNG, ĐOÀN THỂ</t>
  </si>
  <si>
    <t>Văn phòng Huyện uỷ</t>
  </si>
  <si>
    <t>Uỷ ban Mặt trận Tổ quốc</t>
  </si>
  <si>
    <t xml:space="preserve">Đoàn Thanh niên </t>
  </si>
  <si>
    <t>Hội Phụ nữ</t>
  </si>
  <si>
    <t>Hội Nông dân</t>
  </si>
  <si>
    <t>Hội Cựu chiến binh</t>
  </si>
  <si>
    <t>Hỗ trợ các tổ chức XH, tổ chức XH-nghề nghiệp</t>
  </si>
  <si>
    <t>Hội khuyến học</t>
  </si>
  <si>
    <t>Hội Đông Y</t>
  </si>
  <si>
    <t>Hội Luật gia</t>
  </si>
  <si>
    <t>Hội Cựu thanh niên xung phong</t>
  </si>
  <si>
    <t>Hội người cao tuổi</t>
  </si>
  <si>
    <t>Hội nạn nhân chất độc da cam/DIOXIN</t>
  </si>
  <si>
    <t>AN NINH - QUỐC PHÒNG</t>
  </si>
  <si>
    <t>Công an huyện</t>
  </si>
  <si>
    <t>VI</t>
  </si>
  <si>
    <t>Các đơn vị khác</t>
  </si>
  <si>
    <t>Ban Quản lý chương trình phát triển cộng đồng</t>
  </si>
  <si>
    <t>Ngân hàng chính sách XH</t>
  </si>
  <si>
    <t>Dự toán chưa phân bổ</t>
  </si>
  <si>
    <t xml:space="preserve">  +</t>
  </si>
  <si>
    <t>Nguồn sự nghiệp kinh tế</t>
  </si>
  <si>
    <t>Lĩnh vực quản lý hành chính</t>
  </si>
  <si>
    <t>Chi khác ngân sách</t>
  </si>
  <si>
    <t>VII</t>
  </si>
  <si>
    <t>VIII</t>
  </si>
  <si>
    <t>CHI BỔ SUNG CÓ MỤC TIÊU CHO NGÂN SÁCH CẤP DƯỚI (2)</t>
  </si>
  <si>
    <t>IX</t>
  </si>
  <si>
    <t>Đầu tư phát triển</t>
  </si>
  <si>
    <t>Kinh phí sự nghiệp</t>
  </si>
  <si>
    <t>Phòng Lao động TB và XH</t>
  </si>
  <si>
    <t>Phòng Văn hóa &amp; Thông tin</t>
  </si>
  <si>
    <t>Đơn vị: Nghìn đồng</t>
  </si>
  <si>
    <t>Chi y tế</t>
  </si>
  <si>
    <t>Tiết kiệm 10% chi thường xuyên theo quy định</t>
  </si>
  <si>
    <t>X</t>
  </si>
  <si>
    <t>Kinh phí thực hiện Chương trình phát triển lâm nghiệp bền vững</t>
  </si>
  <si>
    <t>Nguồn cân đối huyện điều hành</t>
  </si>
  <si>
    <t>Nguồn thu tiền sử dụng đất</t>
  </si>
  <si>
    <t>Đơn vị: nghìn đồng</t>
  </si>
  <si>
    <t>Ước thực hiện năm 2018</t>
  </si>
  <si>
    <t>Thuế giá trị gia tăng</t>
  </si>
  <si>
    <t>Thuế thu nhập doanh nghiệp</t>
  </si>
  <si>
    <t>Thuế tiêu thụ đặc biệt</t>
  </si>
  <si>
    <t>Thuế tài nguyên</t>
  </si>
  <si>
    <t>Phí và lệ phí địa phương</t>
  </si>
  <si>
    <t>Thu Trung ương</t>
  </si>
  <si>
    <t>Thu địa phương</t>
  </si>
  <si>
    <t>Thu bổ sung nguồn thực hiện CCTL</t>
  </si>
  <si>
    <t>Chi bổ sung có mục tiêu từ ngân sách cấp tỉnh</t>
  </si>
  <si>
    <t>Thuế môn bài</t>
  </si>
  <si>
    <t xml:space="preserve"> - Vốn đầu tư</t>
  </si>
  <si>
    <t xml:space="preserve"> - Vốn sự nghiệp</t>
  </si>
  <si>
    <t>2.1</t>
  </si>
  <si>
    <t>2.2</t>
  </si>
  <si>
    <t>Kinh phí quản lý, bảo trì đường bộ cho các quỹ bảo trì đường bộ địa phương</t>
  </si>
  <si>
    <t>2.3</t>
  </si>
  <si>
    <t>ĐVT: Triệu đồng</t>
  </si>
  <si>
    <t>III-  Tiếp tục thực hiện có hiệu quả cơ cấu lại ngành nông nghiệp, phát triển kinh tế nông thôn</t>
  </si>
  <si>
    <t>VIII -  Nâng cao chất lượng, phát huy vai trò của mặt trận tổ quốc Việt Nam và các tổ chức chính trị xã hội trong xây dựng nông thôn mới</t>
  </si>
  <si>
    <t>X -  Tăng cường công tác giám sát, đánh giá thực hiện chương trình; Nâng cao năng lực, truyền thông xây dựng nông thôn mới; thực hiện phong trào thi đua cả nước chung sức xây dựng nông thôn mới</t>
  </si>
  <si>
    <t>XI - DUY TU, BẢO DƯỠNG, VẬN HÀNH CÁC CÔNG TRÌNH SAU ĐẦU TƯ TRÊN ĐỊA BÀN XÃ</t>
  </si>
  <si>
    <t>Phòng Nông nghiệp &amp; PTNT</t>
  </si>
  <si>
    <t>Sự nghiệp kinh tế</t>
  </si>
  <si>
    <t>Sự nghiệp giáo dục, đào tạo và dạy nghề</t>
  </si>
  <si>
    <t>Sự nghiệp Văn hóa Thông tin</t>
  </si>
  <si>
    <t xml:space="preserve"> Sự nghiệp bảo đảm xã hội</t>
  </si>
  <si>
    <t>Sự nghiệp đảm bảo xã hội</t>
  </si>
  <si>
    <t>Tổng dự án 10</t>
  </si>
  <si>
    <t>Sự nghiệp văn hóa thông tin</t>
  </si>
  <si>
    <t>Tiểu dự án 1</t>
  </si>
  <si>
    <t>Tổng dự án 4</t>
  </si>
  <si>
    <t>Tổng cộng</t>
  </si>
  <si>
    <t>Tổng dự án 6</t>
  </si>
  <si>
    <t>Tổng dự án 8</t>
  </si>
  <si>
    <t>NSĐP đối ứng</t>
  </si>
  <si>
    <t>Đơn vị:  nghìn đồng</t>
  </si>
  <si>
    <t>Đơn vị tính: nghìn đồng</t>
  </si>
  <si>
    <t>1.1</t>
  </si>
  <si>
    <t>1.2</t>
  </si>
  <si>
    <t>1.3</t>
  </si>
  <si>
    <t xml:space="preserve"> Vốn sự nghiệp</t>
  </si>
  <si>
    <t xml:space="preserve"> Vốn đầu tư</t>
  </si>
  <si>
    <t xml:space="preserve">Thu từ khu vực DNNN do trung ương quản lý </t>
  </si>
  <si>
    <t xml:space="preserve">Thu từ khu vực DNNN do địa phương quản lý </t>
  </si>
  <si>
    <t xml:space="preserve">Thu từ khu vực doanh nghiệp có vốn đầu tư nước ngoài </t>
  </si>
  <si>
    <t xml:space="preserve">Thu từ khu vực kinh tế ngoài quốc doanh </t>
  </si>
  <si>
    <t xml:space="preserve">Thu hồi vốn, thu cổ tức </t>
  </si>
  <si>
    <t xml:space="preserve">Lợi nhuận được chia của Nhà nước và lợi nhuận sau thuế còn lại sau khi trích lập các quỹ của doanh nghiệp nhà nước </t>
  </si>
  <si>
    <t xml:space="preserve">Chênh lệch thu chi Ngân hàng Nhà nước </t>
  </si>
  <si>
    <t>2.Thuế thu nhập cá nhân</t>
  </si>
  <si>
    <t>Ghi chú</t>
  </si>
  <si>
    <t>D</t>
  </si>
  <si>
    <t>TỔNG CỘNG</t>
  </si>
  <si>
    <t>Tiểu dự án 4- Đào tạo nâng cao năng lực cho cộng đồng và cán bộ triển khai Chương trình các cấp</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</si>
  <si>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</si>
  <si>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Tiểu dự án 3-Phát triển giáo dục nghề nghiệp và giải quyết việc làm cho người lao động vùng dân tộc thiểu số và miền núi</t>
  </si>
  <si>
    <t>Dự án 6-Bảo tồn, phát huy giá trị văn hóa truyền thống tốt đẹp của các dân tộc thiểu số gắn với phát triển du lịch</t>
  </si>
  <si>
    <t>Dự án 8-Thực hiện bình đẳng giới và giải quyết những vấn đề cấp thiết đối với phụ nữ và trẻ em</t>
  </si>
  <si>
    <t>Dự án 9 -  Đầu tư phát triển nhóm dân tộc thiểu số rất ít người và nhóm dân tộc còn nhiều khó khăn</t>
  </si>
  <si>
    <t>Tiểu dự án 2- Giảm thiểu tình trạng tảo hôn và hôn nhân cận huyết thống trong vùng đồng bào dân tộc thiểu số và miền núi</t>
  </si>
  <si>
    <t>Dự án 10-Truyền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</si>
  <si>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t>
  </si>
  <si>
    <t>Tiểu dự án 2-Ứng dụng công nghệ thông tin hỗ trợ phát triển kinh tế - xã hội và đảm bảo an ninh trật tự vùng đồng bào dân tộc thiểu số và miền núi</t>
  </si>
  <si>
    <t>Tiểu dự án 3-Kiểm tra, giám sát, đánh giá, đào tạo, tập huấn tổ chức thực hiện Chương trình</t>
  </si>
  <si>
    <t>Tổng dự toán phân bổ cho các đơn vị năm 2023</t>
  </si>
  <si>
    <t xml:space="preserve">Dự án 4: Đầu tư cơ sở hạ tầng thiết yếu, phục vụ sản xuất, đời sống trong vùng đồng bào DTTS&amp;MN và các đơn vị sự nghiệp công của lĩnh vực dân tộc  </t>
  </si>
  <si>
    <t>Duy tu, sửa chữa, bảo dưỡng đường liên thôn Pò Nim - Nà Nhạc - Nà Cai</t>
  </si>
  <si>
    <t>Duy tu, bảo dưỡng đập mương Pắc Thẳm thôn Bản Lài</t>
  </si>
  <si>
    <t>Duy tu, sửa chữa, bảo dưỡng đập mương Phai Mằng thôn Chè Cọ</t>
  </si>
  <si>
    <t>Dự án 1-Giải quyết tình trạng thiếu đất ở, nhà ở, đất sản xuất, nước sinh hoạt</t>
  </si>
  <si>
    <t xml:space="preserve">CHI BỔ SUNG CÓ MỤC TIÊU CHO NGÂN SÁCH CẤP DƯỚI </t>
  </si>
  <si>
    <t>CHI BỔ SUNG CÓ MỤC TIÊU TỪ NGÂN SÁCH CẤP TỈNH</t>
  </si>
  <si>
    <t>3.Lệ phí trước bạ</t>
  </si>
  <si>
    <t xml:space="preserve">4.Thu phí, lệ phí </t>
  </si>
  <si>
    <t>5.Thuế sử dụng đất phi nông nghiệp</t>
  </si>
  <si>
    <t>6.Thu khác ngân sách</t>
  </si>
  <si>
    <t>Biểu 4.26</t>
  </si>
  <si>
    <t>Biểu 4.26a</t>
  </si>
  <si>
    <t>Biểu 4.26b</t>
  </si>
  <si>
    <t>Biểu 4.26c</t>
  </si>
  <si>
    <t>10=11+12</t>
  </si>
  <si>
    <t xml:space="preserve">  Chương trình MTQG Xây dựng nông thôn mới</t>
  </si>
  <si>
    <t xml:space="preserve"> Chương trình MTQG phát triển kinh tế - xã hội vùng đồng bào dân tộc thiểu số và miền núi</t>
  </si>
  <si>
    <t>Chương trình MTQG phát triển kinh tế - xã hội vùng đồng bào dân tộc thiểu số và miền núi</t>
  </si>
  <si>
    <t xml:space="preserve">Dự án 4-Đầu tư cơ sở hạ tầng thiết yếu, phục vụ sản xuất, đời sống trong vùng đồng bào DTTS&amp;MN và các đơn vị sự nghiệp công của lĩnh vực dân tộc  </t>
  </si>
  <si>
    <t>Dự án 3- Phát triển sản xuất nông, lâm nghiệp bền vững, phát huy tiềm năng, thế mạnh của các vùng miền để sản xuất hàng hóa theo chuỗi giá trị</t>
  </si>
  <si>
    <t>UBND thị  trấn Yến Lạc</t>
  </si>
  <si>
    <t>Phòng Tư pháp</t>
  </si>
  <si>
    <t>Phòng Tài Nguyên và Môi trường</t>
  </si>
  <si>
    <t xml:space="preserve">Trung tâm Dịch vụ Nông nghiệp </t>
  </si>
  <si>
    <t>Trung tâm Văn hóa, Thông tin và Truyền thông</t>
  </si>
  <si>
    <t>Hội Chữ thập đỏ</t>
  </si>
  <si>
    <t xml:space="preserve">Sự nghiệp giáo dục </t>
  </si>
  <si>
    <t>Trung tâm giáo dục nghề nghiệp - Giáo dục thường xuyên</t>
  </si>
  <si>
    <t xml:space="preserve"> Ban Quản lý dự án đầu tư xây dựng huyện</t>
  </si>
  <si>
    <t>Hội Người cao tuổi</t>
  </si>
  <si>
    <t>Hội Nạn nhân chất độc da cam/DIOXIN</t>
  </si>
  <si>
    <t>Ban Chỉ huy Quân sự</t>
  </si>
  <si>
    <t>Trung tâm Y tế huyện</t>
  </si>
  <si>
    <t>Phòng Tài chính - Kế hoạch</t>
  </si>
  <si>
    <t>Hội Khuyến học</t>
  </si>
  <si>
    <t xml:space="preserve">Ủy ban Mặt trận Tổ quốc </t>
  </si>
  <si>
    <t>Hội liên Hiệp Phụ nữ</t>
  </si>
  <si>
    <t xml:space="preserve">1.Thu từ khu vực kinh tế ngoài quốc doanh </t>
  </si>
  <si>
    <t xml:space="preserve">                                                                                                                                                              </t>
  </si>
  <si>
    <t>Trồng cây phân tán</t>
  </si>
  <si>
    <t>Rừng phòng hộ</t>
  </si>
  <si>
    <t xml:space="preserve">Rừng sản xuất là rừng tự nhiên </t>
  </si>
  <si>
    <t>Diện tích (ha)</t>
  </si>
  <si>
    <t>Chi phí quản lý (7% chi phí khoán BV)</t>
  </si>
  <si>
    <t>Diện tích  (ha)</t>
  </si>
  <si>
    <t>CP nhân công khoán bảo vệ</t>
  </si>
  <si>
    <t>DIỆN TÍCH CHUYỂN TIẾP</t>
  </si>
  <si>
    <t>BIỂU CHI TIẾT PHÂN BỔ NGUỒN VỐN SỰ NGHIỆP THUỘC CHƯƠNG TRÌNH MTQG 
GIẢM NGHÈO BỀN VỮNG NĂM 2024</t>
  </si>
  <si>
    <t>UBND xã  Sơn Thành</t>
  </si>
  <si>
    <t>Tiểu dự án 2: Cải thiện dinh dưỡng</t>
  </si>
  <si>
    <t>Tiểu dự án 1: Phát triển giáo dục nghề nghiệp cùng nghèo, vùng khó khăn</t>
  </si>
  <si>
    <t>Hỗ trợ đào tạo nghề cho người lao động thuộc hộ nghèo, hộ cận nghèo, hộ mới thoát nghèo, người có thu nhập thấp</t>
  </si>
  <si>
    <t>Dự án 7: Nâng cao năng lực và giám sát, đánh giá thực hiện chương trình</t>
  </si>
  <si>
    <t xml:space="preserve">Tổng số </t>
  </si>
  <si>
    <t>Cấp xã</t>
  </si>
  <si>
    <t>Tổng dự toán phân bổ cho các đơn vị năm 2024</t>
  </si>
  <si>
    <t>Lĩnh vực chi: Sự nghiệp giáo dục - đào tạo và dạy nghề</t>
  </si>
  <si>
    <t>Hỗ trợ có mục tiêu cho các địa phương lập quy hoạch điểm dân cư nông thôn</t>
  </si>
  <si>
    <r>
      <t>Triển khai Chương trình mỗi xã một sản phẩm (OCOP)</t>
    </r>
    <r>
      <rPr>
        <i/>
        <sz val="11"/>
        <color indexed="8"/>
        <rFont val="Times New Roman"/>
        <family val="1"/>
      </rPr>
      <t/>
    </r>
  </si>
  <si>
    <t xml:space="preserve">Nâng cao chất lượng và hiệu quả công tác kiểm tra, giám sát, đánh giá kết quả thực hiện Chương trình; xây dựng hệ thống giám sát, đánh giá; nhân rộng mô hình giám sát an ninh hiện đại và giám sát của cộng đồng </t>
  </si>
  <si>
    <t>Cấp huyện</t>
  </si>
  <si>
    <t xml:space="preserve">UBND xã Côn Minh </t>
  </si>
  <si>
    <t xml:space="preserve">UBND xã Văn Lang </t>
  </si>
  <si>
    <t xml:space="preserve">UBND xã Cư Lễ </t>
  </si>
  <si>
    <t xml:space="preserve">UBND xã Sơn Thành </t>
  </si>
  <si>
    <t>Lĩnh vực: Quản lý nhà nước</t>
  </si>
  <si>
    <t>Lĩnh vực: Sự nghiệp môi trường</t>
  </si>
  <si>
    <t>Chi nâng cao chất lượng và hiệu quả công tác kiểm tra, giám sát, đánh giá kết quả thực hiện Chương trình; xây dựng hệ thống giám sát, đánh giá; nhân rộng mô hình giám sát an ninh hiện đại và giám sát của cộng đồng</t>
  </si>
  <si>
    <t xml:space="preserve">Tổng vốn phân bổ </t>
  </si>
  <si>
    <t>Chi tổ chức triển khai Cuộc vận động “Toàn dân đoàn kết xây dựng NTM, đô thị văn minh”; nâng cao hiệu quả thực hiện công tác giám sát và phản hiện xã hội; tăng cường vận động, phát huy vai trò làm chủ của người dân; nâng cao hiệu quả việc lấy ý kiến sự hài lòng của người dân về kết quả xây dựng NTM</t>
  </si>
  <si>
    <t>Chi triển khai Chương trình mỗi xã một sản phẩm OCOP</t>
  </si>
  <si>
    <t>Lĩnh vực: Sự nghiệp kinh tế</t>
  </si>
  <si>
    <t>Phụ lục số 03</t>
  </si>
  <si>
    <t>DỰ TOÁN  PHÂN BỔ VỐN SỰ NGHIỆP THUỘC CHƯƠNG TRÌNH MTQG GIẢM NGHÈO BỀN VỮNG NĂM 2024</t>
  </si>
  <si>
    <t>DỰ TOÁN PHÂN BỔ VỐN SỰ NGHIỆP THUỘC CHƯƠNG TRÌNH MTQG GIẢM NGHÈO BỀN VỮNG NĂM 2024</t>
  </si>
  <si>
    <t xml:space="preserve"> Tiểu dự án 1: Hỗ trợ phát triển sản xuất trong lĩnh vực nông nghiệp</t>
  </si>
  <si>
    <t>Trung tâm Dịch vụ nông nghiệp</t>
  </si>
  <si>
    <t>Trung tâm Văn hóa Thể thao và Truyền thông huyện</t>
  </si>
  <si>
    <t>Tổng cộng dự án 3</t>
  </si>
  <si>
    <t>Trung tâm học tập cộng đồng xã Xuân Dương</t>
  </si>
  <si>
    <t xml:space="preserve"> Trung tâm học tập cộng đồng xã Côn Minh</t>
  </si>
  <si>
    <t>Trung tâm học tập cộng đồng xã Kim Lư</t>
  </si>
  <si>
    <t>Trung tâm học tập cộng đồng xã Dương Sơn</t>
  </si>
  <si>
    <t>Trung tâm học tập cộng đồng xã Văn Minh</t>
  </si>
  <si>
    <t xml:space="preserve"> Trung tâm học tập cộng đồng xã Kim Hỷ</t>
  </si>
  <si>
    <t>Trung tâm học tập cộng đồng xã Cư Lễ</t>
  </si>
  <si>
    <t>Trung tâm học tập cộng đồng xã Lương Thượng</t>
  </si>
  <si>
    <t>Trung tâm học tập cộng đồng xã Sơn Thành</t>
  </si>
  <si>
    <t>Trung tâm học tập cộng đồng xã  Văn Lang</t>
  </si>
  <si>
    <t>Trung tâm học tập cộng đồng xã Văn Vũ</t>
  </si>
  <si>
    <t>Trung tâm học tập cộng đồng xã Cường Lợi</t>
  </si>
  <si>
    <t>Trung tâm học tập cộng đồng xã Trần Phú</t>
  </si>
  <si>
    <t>Trung tâm học tập cộng đồng xã Liêm Thủy</t>
  </si>
  <si>
    <t xml:space="preserve"> Trung tâm học tập cộng đồng thị trấn Yến Lạc</t>
  </si>
  <si>
    <t>Trung tâm học tập cộng đồng xã Quang Phong</t>
  </si>
  <si>
    <t>Trung tâm học tập cộng đồng xã Đổng Xá</t>
  </si>
  <si>
    <t>Tòa án</t>
  </si>
  <si>
    <t xml:space="preserve">DƯ CHƯA PHÂN BỔ </t>
  </si>
  <si>
    <t>Nguồn ngân sách tỉnh hỗ trợ thực hiện Chương trình mục tiêu quốc gia xây dựng nông thôn mới</t>
  </si>
  <si>
    <t>Hạt Kiểm lâm huyện</t>
  </si>
  <si>
    <t>Chương trình mục tiêu quốc gia</t>
  </si>
  <si>
    <t xml:space="preserve"> -</t>
  </si>
  <si>
    <t>Nội dung số 03: Hỗ trợ chuyển đổi nghề</t>
  </si>
  <si>
    <t>Nội dung số 04: Hỗ trợ nước sinh hoạt phân tán</t>
  </si>
  <si>
    <t>Tiểu dự án 1: Phát triển kinh tế nông, lâm nghiệp bền vững gắn với bảo vệ rừng và nâng cao thu nhập cho người dân</t>
  </si>
  <si>
    <t>Tiểu dự án 2: Hỗ trợ phát triển sản xuất theo chuỗi giá trị, vùng trồng dược liệu quý, thúc đẩy khởi sự kinh doanh, khởi nghiệp và thu hút đầu tư vùng đồng bào dân tộc thiểu số và miền núi</t>
  </si>
  <si>
    <t>Tổng Tiểu dự án 2</t>
  </si>
  <si>
    <t>Tổng Tiểu dự án 1</t>
  </si>
  <si>
    <t>Dự án 8: Thực hiện bình đẳng giới và giải quyết những vấn đề cấp thiết đối với phụ nữ và trẻ em</t>
  </si>
  <si>
    <t>Tiểu dự án 3: Kiểm tra, giám sát, đánh giá, đào tạo, tập huấn tổ chức thực hiện Chương trình</t>
  </si>
  <si>
    <t>Tiểu dự án 2 - Dự án 9: Giảm thiểu tình trạng tảo hôn và hôn nhân cận huyết thống trong vùng đồng bào dân tộc thiểu số và miền núi</t>
  </si>
  <si>
    <t>DỰ TOÁN PHÂN BỔ NGUỒN VỐN SỰ NGHIỆP THỰC HIỆN CHƯƠNG TRÌNH MỤC TIÊU QUỐC GIA PHÁT TRIỂN KINH TẾ -  XÃ HỘI VÙNG ĐỒNG BÀO DÂN TỘC THIỂU SỐ VÀ MIỀN NÚI NĂM 2024</t>
  </si>
  <si>
    <t>Dự án 9: Dự án 9: Đầu tư phát triển nhóm dân tộc thiểu số rất ít người và nhóm dân tộc còn nhiều khó khăn</t>
  </si>
  <si>
    <t>Dự án 10: Truyền thông, tuyên truyền, vận động trong vùng đồng bào dân tộc thiểu số và miền núi. Kiểm tra, giám sát đánh giá việc tổ chức thực hiện Chương trình</t>
  </si>
  <si>
    <t>Tiểu dự án 2: Bồi dưỡng kiến thức dân tộc; đào tạo dự bị đại học, đại học và sau đại học đáp ứng nhu cầu nhân lực cho vùng đồng bào dân tộc thiểu số và miền núi</t>
  </si>
  <si>
    <t>Phòng Tư Pháp</t>
  </si>
  <si>
    <t>Ủy ban Mặt trận Tổ quốc Việt Nam huyện</t>
  </si>
  <si>
    <t>Phòng NN&amp;PTNT huyện</t>
  </si>
  <si>
    <t>Phòng Kinh tế - Hạ tầng huyện</t>
  </si>
  <si>
    <t>Dự án 3: Phát triển sản xuất nông, lâm nghiệp bền vững, phát huy tiềm năng, thế mạnh của các vùng miền để sản xuất hàng hóa theo chuỗi giá trị</t>
  </si>
  <si>
    <t>Dự án 5: Phát triển giáo dục đào tạo nâng cao chất lượng nguồn nhân lực</t>
  </si>
  <si>
    <t>Dư chưa phân bổ</t>
  </si>
  <si>
    <t>Giáo dục và đào tạo</t>
  </si>
  <si>
    <t>Kinh phí thực hiện xây dựng xã hội học tập theo Nghị quyết số 19/2022/NQ-HĐND của HĐND tỉnh</t>
  </si>
  <si>
    <t>Kinh phí đào tạo, bồi dưỡng giáo viên trên địa bàn tỉnh theo Nghị quyết số 16/2022/NQ-HĐND của HĐND tỉnh</t>
  </si>
  <si>
    <t>Kinh phí mua sắm trang thiết bị các trường học</t>
  </si>
  <si>
    <t>Kinh phí đảm bảo an toàn giao thông</t>
  </si>
  <si>
    <t>Hỗ trợ chi đầu tư thực hiện chương trình nhiệm vụ</t>
  </si>
  <si>
    <t>Hỗ trợ các địa phương thực hiện Chương trình mục tiêu quốc gia xây dựng nông thôn mới</t>
  </si>
  <si>
    <t>Trung tâm Dịch vụ nông nghiệp huyện</t>
  </si>
  <si>
    <t>Huyện uỷ</t>
  </si>
  <si>
    <t>Tổng tiểu dự án 3</t>
  </si>
  <si>
    <t>Biểu 4.31b</t>
  </si>
  <si>
    <t>Biểu 4.31a</t>
  </si>
  <si>
    <t>Biểu 4.31c</t>
  </si>
  <si>
    <t>Tổng vốn phân bổ của Chương trình</t>
  </si>
  <si>
    <t xml:space="preserve">Phòng Nông nghiệp và PTNT </t>
  </si>
  <si>
    <t xml:space="preserve">Trung tâm Y tế huyện </t>
  </si>
  <si>
    <t xml:space="preserve">Phòng Lao động - TB&amp;XH </t>
  </si>
  <si>
    <t>Phòng Lao động - TB&amp;XH</t>
  </si>
  <si>
    <t xml:space="preserve">Phòng Văn hóa và Thông tin </t>
  </si>
  <si>
    <t>Trung tâm Văn hóa, Thể thao và Truyền thông</t>
  </si>
  <si>
    <t>Dự án hỗ trợ PTSX liên kết theo chuỗi giá trị gà thịt</t>
  </si>
  <si>
    <t>Dự án hỗ trợ PTSX liên kết theo chuỗi giá trị Dong riềng</t>
  </si>
  <si>
    <t>Dự án hỗ trợ PTSX liên kết theo chuỗi giá trị dê sinh sản</t>
  </si>
  <si>
    <t>Dự án hỗ trợ PTSX liên kết theo chuỗi giá trị dong riềng</t>
  </si>
  <si>
    <t>Dự án hỗ trợ PTSX liên kết theo chuỗi giá trị lợn thịt bản địa</t>
  </si>
  <si>
    <t xml:space="preserve">Ủy ban Mặt trận Tổ quốc Việt Nam </t>
  </si>
  <si>
    <t>Dự án hỗ trợ PTSX cộng đồng - hỗ trợ công cụ, dụng cụ phục vụ sản xuất nông nghiệp</t>
  </si>
  <si>
    <t>Dự án hỗ trợ PTSX cộng đồng - chăn nuôi gà thả vườn</t>
  </si>
  <si>
    <t>Dự án hỗ trợ PTSX cộng đồng - chăn nuôi lợn thịt bản địa</t>
  </si>
  <si>
    <t>Dự án hỗ trợ PTSX cộng đồng - chăn nuôi dê sinh sản</t>
  </si>
  <si>
    <t>Dự án hỗ trợ PTSX cộng đồng - nuôi trâu cái sinh sản</t>
  </si>
  <si>
    <t>Dự án hỗ trợ PTSX cộng đồng - trồng cây ngô</t>
  </si>
  <si>
    <t>Dự án hỗ trợ PTSX cộng đồng - chăn nuôi gà thịt</t>
  </si>
  <si>
    <t>Dự án hỗ trợ PTSX cộng đồng - chăn nuôi trâu cái sinh sản</t>
  </si>
  <si>
    <t>Dự án hỗ trợ PTSX cộng đồng - trồng cây cam đường canh</t>
  </si>
  <si>
    <t>Dự án hỗ trợ PTSX liên kết theo chuỗi giá trị lạc</t>
  </si>
  <si>
    <t>Biểu 4.30</t>
  </si>
  <si>
    <t>Trung tâm học tập cộng đồng thị trấn Yến Lạc</t>
  </si>
  <si>
    <t>Trung tâm học tập cộng đồng xã Kim Hỷ</t>
  </si>
  <si>
    <t>(Kèm theo Quyết số 5788/QĐ-UBND ngày 15/12/2023 của UBND huyện)</t>
  </si>
  <si>
    <t>TRỒNG CÂY PHÂN TÁN NĂM 2025</t>
  </si>
  <si>
    <t>DIỆN TÍCH THIẾT KẾ MỚI 2025</t>
  </si>
  <si>
    <t>CP lập HS khoán bảo vệ (0,05 triệu đồng/ha)</t>
  </si>
  <si>
    <t>Tổng chi phí  bảo vệ rừng (Triệu đồng)</t>
  </si>
  <si>
    <t>Định mức (0,15 Triệu đồng/ha/năm)</t>
  </si>
  <si>
    <t>Tổng chi phí (15 triệu đồng/ha)</t>
  </si>
  <si>
    <t>Diện tích (Quy đổi tương đương 1.000 cây/ha)</t>
  </si>
  <si>
    <t>Định mức (Triệu đồng)</t>
  </si>
  <si>
    <t xml:space="preserve">Tổng chi phí khoán bảo vệ </t>
  </si>
  <si>
    <t>Tổng chi phí khoán bảo vệ (0,5 triệu đồng/ha/năm)</t>
  </si>
  <si>
    <t>Hạng mục khác (nếu có)</t>
  </si>
  <si>
    <t xml:space="preserve">Hỗ trợ bảo vệ rừng </t>
  </si>
  <si>
    <t xml:space="preserve">Khoán bảo vệ rừng </t>
  </si>
  <si>
    <t>Kinh phí bảo vệ rừng cấp cho Ủy ban nhân dân cấp xã đang quản lý diện tích rừng chưa giao, chưa cho thuê</t>
  </si>
  <si>
    <t>Tổng nhu cầu kinh phí thực hiện năm 2025 (làm tròn số) (Nghìn đồng)</t>
  </si>
  <si>
    <t>BIỂU PHÂN BỔ KINH PHÍ THỰC HIỆN CHƯƠNG TRÌNH PHÁT TRIỂN LÂM NGHIỆP BỀN VỮNG NĂM 2025</t>
  </si>
  <si>
    <t>DỰ TOÁN CHI NGÂN SÁCH ĐỊA PHƯƠNG TỪNG XÃ NĂM 2025</t>
  </si>
  <si>
    <t>DỰ TOÁN BỔ SUNG CÓ MỤC TIÊU TỪ NGÂN SÁCH CẤP HUYỆN CHO NGÂN SÁCH TỪNG XÃ ĐỂ THỰC HIỆN CÁC CHƯƠNG TRÌNH MỤC TIÊU NHIỆM VỤ NĂM 2025</t>
  </si>
  <si>
    <t xml:space="preserve">Hỗ trợ kinh phí Đại hội Đảng bộ xã, thị trấn, nhiệm kỳ 2025-2030; Đại hội Chi bộ cơ sở trực thuộc Đảng bộ xã, thị trấn </t>
  </si>
  <si>
    <t>Kinh phí Lễ hội văn hóa truyền thống "Chợ tình Xuân Dương"; Lễ hội "Lồng tồng Bản Pjoo" xã Sơn Thành; “Hội Xuân Khuổi Nộc” xã Lương Thượng; Lễ hội “Cầu mùa của dân tộc Dao” thôn Nà Thác, xã Đổng Xá; kinh phí Tổ chức tết trồng cây; Hỗ trợ kinh phí Đại hội TDTT</t>
  </si>
  <si>
    <t>Phụ biểu 01</t>
  </si>
  <si>
    <t>DỰ TOÁN BỔ SUNG CÓ MỤC TIÊU TỪ NGÂN SÁCH CẤP HUYỆN CHO NGÂN SÁCH TỪNG XÃ ĐỂ THỰC HIỆN CÁC CHƯƠNG TRÌNH MỤC TIÊU QUỐC GIA NĂM 2025</t>
  </si>
  <si>
    <t>Dự toán năm 2025</t>
  </si>
  <si>
    <t>DỰ TOÁN THU NGÂN SÁCH NHÀ NƯỚC TRÊN ĐỊA BÀN TỪNG XÃ NĂM 2025</t>
  </si>
  <si>
    <t>DỰ TOÁN THU NGÂN SÁCH NHÀ NƯỚC TRÊN ĐỊA BÀN TỪNG XÃ THEO LĨNH VỰC NĂM 2025</t>
  </si>
  <si>
    <t>DỰ TOÁN THU, CHI NGÂN SÁCH ĐỊA PHƯƠNG VÀ SỐ BỔ SUNG CÂN ĐỐI TỪ NGÂN SÁCH CẤP TRÊN CHO NGÂN SÁCH CẤP DƯỚI NĂM 2025</t>
  </si>
  <si>
    <t>DỰ TOÁN BỔ SUNG CÓ MỤC TIÊU TỪ NGÂN SÁCH CẤP HUYỆN CHO NGÂN SÁCH TỪNG XÃ NĂM 2025</t>
  </si>
  <si>
    <t>DỰ TOÁN  PHÂN BỔ VỐN SỰ NGHIỆP THUỘC CHƯƠNG TRÌNH MỤC TIÊU QUỐC GIA XÂY DỰNG NÔNG THÔN MỚI NĂM 2025</t>
  </si>
  <si>
    <t>DỰ KIẾN PHÂN BỔ VỐN SỰ NGHIỆP THUỘC CHƯƠNG TRÌNH MỤC TIÊU QUỐC GIA XÂY DỰNG NÔNG THÔN MỚI NĂM 2025</t>
  </si>
  <si>
    <t xml:space="preserve">Giữ gìn và khôi phục cảnh quan truyền thống của nông thôn Việt Nam; phát triển các mô hình thôn, xóm sáng, xanh, sạch, đẹp, an toàn, khu dân cư kiểu mẫu </t>
  </si>
  <si>
    <t xml:space="preserve">Đẩy mạnh, đa dạng hình thức thông tin, truyền thông; triển khai phong trào “Cả nước thi đua xây dựng nông thôn mới” </t>
  </si>
  <si>
    <t>VI-  Mục 6. Nâng cao chất lượng môi trường; xây dựng cảnh quan nông thôn sáng - xanh - sạch - đẹp, an toàn; giữ gìn và khôi phục cảnh quan truyền thống nông thôn</t>
  </si>
  <si>
    <t>X- Mục 10: Tăng cường công tác giám sát, đánh giá thực hiện chương trình; Nâng cao năng lực, truyền thông xây dựng nông thôn mới; thực hiện phong trào thi đua cả nước chung sức xây dựng nông thôn mới</t>
  </si>
  <si>
    <t xml:space="preserve">Tổ chức triển khai Cuộc vận động “Toàn dân đoàn kết xây dựng NTM, đô thị văn minh”; nâng cao hiệu quả thực hiện công tác giám sát và phản hiện xã hội; tăng cường vận động, phát huy vai trò làm chủ của người dân; nâng cao hiệu quả việc lấy ý kiến sự hài lòng của người dân về kết quả xây dựng NTM. </t>
  </si>
  <si>
    <t xml:space="preserve">DỰ TOÁN PHÂN BỔ VỐN SỰ NGHIỆP THUỘC CHƯƠNG TRÌNH MỤC TIÊU QUỐC GIA XÂY DỰNG NÔNG THÔN MỚI NĂM 2025 </t>
  </si>
  <si>
    <t>Tổng số giao đơn vị thực hiện</t>
  </si>
  <si>
    <t>Kho bạc nhà nước huyện</t>
  </si>
  <si>
    <t>Chi Cục thi hành án dân sự huyện</t>
  </si>
  <si>
    <t>Ban Quản lý Dự án Đầu tư xây dựng huyện</t>
  </si>
  <si>
    <t>Ban Quản lý dự trữ thiên nhiên Kim Hỷ huyện</t>
  </si>
  <si>
    <t>DỰ TOÁN CHI THƯỜNG XUYÊN CỦA NGÂN SÁCH CẤP HUYỆN CHO TỪNG CƠ QUAN, TỔ CHỨC THEO LĨNH VỰC NĂM 2025</t>
  </si>
  <si>
    <t>Ban Quản lý dự án đầu tư xây dựng huyện</t>
  </si>
  <si>
    <t>Nguồn thực hiện Chương trình mục tiêu quốc gia -Ban Quản lý dự án đầu tư xây dựng huyện</t>
  </si>
  <si>
    <t>Chương trình mục tiêu quốc gia phát triển kinh tế xã hội vùng đồng bào dân tộc thiểu số và miền núi</t>
  </si>
  <si>
    <t>Nguồn ngân sách tỉnh hỗ trợ thực hiện Chương trình mục tiêu quốc gia xây dựng nông thôn mới- Ban Quản lý dự án đầu tư xây dựng huyện</t>
  </si>
  <si>
    <t>DỰ TOÁN CHI ĐẦU TƯ PHÁT TRIỂN CỦA NGÂN SÁCH CẤP HUYỆN CHO TỪNG CƠ QUAN, TỔ CHỨC THEO LĨNH VỰC NĂM 2025</t>
  </si>
  <si>
    <t>Tiết kiệm 10% chi thường xuyên tăng thêm dự toán 2025 so với năm 2024 (nguồn cải cách tiền lương)</t>
  </si>
  <si>
    <t>DỰ TOÁN CHI NGÂN SÁCH CẤP HUYỆN CHO TỪNG CƠ QUAN, TỔ CHỨC THEO LĨNH VỰC NĂM  2025</t>
  </si>
  <si>
    <r>
      <t xml:space="preserve">Chi đầu tư phát triển </t>
    </r>
    <r>
      <rPr>
        <sz val="10"/>
        <color indexed="8"/>
        <rFont val="Times New Roman"/>
        <family val="1"/>
      </rPr>
      <t>(Không kể chương trình MTQG)</t>
    </r>
  </si>
  <si>
    <r>
      <t xml:space="preserve">Chi thường xuyên </t>
    </r>
    <r>
      <rPr>
        <sz val="10"/>
        <color indexed="8"/>
        <rFont val="Times New Roman"/>
        <family val="1"/>
      </rPr>
      <t>(Không kể chương trình MTQG)</t>
    </r>
  </si>
  <si>
    <t>DỰ TOÁN CHI NGÂN SÁCH CẤP HUYỆN THEO LĨNH VỰC NĂM 2025</t>
  </si>
  <si>
    <t>Chi quản lý hành chính</t>
  </si>
  <si>
    <t>Kinh phí mua xe ô tô</t>
  </si>
  <si>
    <t>Hỗ trợ kinh phí tổ chức Đại hội đảng các cấp nhiệm kỳ 2025 - 2030</t>
  </si>
  <si>
    <t xml:space="preserve"> +</t>
  </si>
  <si>
    <t>Kinh phí thực hiện chính sách an sinh (NĐ 20)</t>
  </si>
  <si>
    <t>DỰ TOÁN CHI NGÂN SÁCH ĐỊA PHƯƠNG, CHI NGÂN SÁCH CẤP HUYỆN VÀ CHI NGÂN SÁCH CẤP XÃ THEO CƠ CẤU CHI NĂM 2025</t>
  </si>
  <si>
    <t>DỰ TOÁN THU NGÂN SÁCH NHÀ NƯỚC THEO LĨNH VỰC NĂM 2025</t>
  </si>
  <si>
    <t>DỰ TOÁN CHI NGÂN SÁCH ĐỊA PHƯƠNG THEO CƠ CẤU CHI NĂM 2025</t>
  </si>
  <si>
    <t>CÂN ĐỐI NGUỒN THU, CHI DỰ TOÁN NGÂN SÁCH CẤP HUYỆN VÀ NGÂN SÁCH CẤP XÃ NĂM 2025</t>
  </si>
  <si>
    <t>CÂN ĐỐI NGÂN SÁCH ĐỊA PHƯƠNG NĂM 2025</t>
  </si>
  <si>
    <t>(KHÔNG BAO GỒM NGUỒN NSNN)</t>
  </si>
  <si>
    <t>Sự nghiệp giáo dục</t>
  </si>
  <si>
    <t>Trung tâm Dịch vụ Nông nghiệp</t>
  </si>
  <si>
    <t>Số 
phải nộp
 ngân sách</t>
  </si>
  <si>
    <t>Giao dự toán chi từ nguồn thu để lại đơn vị</t>
  </si>
  <si>
    <t>Thu sự nghiệp</t>
  </si>
  <si>
    <t>Thu học phí</t>
  </si>
  <si>
    <t>Phí kiểm soát giết mổ động vật</t>
  </si>
  <si>
    <t xml:space="preserve">KẾ HOẠCH THU DỊCH VỤ CỦA ĐƠN VỊ SỰ NGHIỆP CÔNG NĂM 2025 </t>
  </si>
  <si>
    <t>Số trích để lại đơn vị theo chế độ</t>
  </si>
  <si>
    <t>Tiết kiệm làm lương trên số trích để lại đơn vị</t>
  </si>
  <si>
    <t>Đã nhập 02/12</t>
  </si>
  <si>
    <t>Nhập ngày 2/12</t>
  </si>
  <si>
    <t>Đã nhập 02/12/2024</t>
  </si>
  <si>
    <t>Đã nhập</t>
  </si>
  <si>
    <t xml:space="preserve">Trung tâm GDNN-GDTX </t>
  </si>
  <si>
    <t>Trung tâm Văn hóa TT&amp;TT</t>
  </si>
  <si>
    <t>Trường Mầm Non Liêm Thủy</t>
  </si>
  <si>
    <t xml:space="preserve">Trường Mầm Non Đổng Xá </t>
  </si>
  <si>
    <t xml:space="preserve">Trường Mầm Non Xuân Dương </t>
  </si>
  <si>
    <t>Trường Mầm Non Dương Sơn</t>
  </si>
  <si>
    <t>Trường Mầm Non Côn Minh</t>
  </si>
  <si>
    <t>Trường Mầm Non Quang Phong</t>
  </si>
  <si>
    <t>Trường Mầm Non Trần Phú</t>
  </si>
  <si>
    <t>Trường Mầm Non Cư Lễ</t>
  </si>
  <si>
    <t>Trường Mầm Non Yến Lạc</t>
  </si>
  <si>
    <t>Trường Mầm Non Kim Lư</t>
  </si>
  <si>
    <t>Trường Mầm Non Cường Lợi</t>
  </si>
  <si>
    <t xml:space="preserve">Trường Mầm Non Văn Vũ </t>
  </si>
  <si>
    <t>Trường Mầm Non Văn Minh</t>
  </si>
  <si>
    <t>Trường Mầm Non Sơn Thành</t>
  </si>
  <si>
    <t>Trường Mầm Non Văn Lang</t>
  </si>
  <si>
    <t>Trường Mầm Non Lương Thượng</t>
  </si>
  <si>
    <t>Trường Mầm Non Kim Hỷ</t>
  </si>
  <si>
    <t>Bậc Mầm non</t>
  </si>
  <si>
    <t>Trường  THCS Trần Phú</t>
  </si>
  <si>
    <t>Trường  THCS Yến Lạc</t>
  </si>
  <si>
    <t>Trường TH&amp;THCS Côn Minh</t>
  </si>
  <si>
    <t>Trường TH&amp;THCS Cư Lễ</t>
  </si>
  <si>
    <t>Trường TH&amp;THCS Lam Sơn</t>
  </si>
  <si>
    <t>Trường TH&amp;THCS Kim Lư</t>
  </si>
  <si>
    <t>Trường TH&amp;THCS Cường Lợi</t>
  </si>
  <si>
    <t>Trường TH&amp;THCS Lương Thượng</t>
  </si>
  <si>
    <t xml:space="preserve">Bậc THCS </t>
  </si>
  <si>
    <t>ĐVT: nghìn đồng</t>
  </si>
  <si>
    <t>Phí thẩm định quản lý chất lượng an toàn thực phẩm trong lĩnh vực nông nghiệp</t>
  </si>
  <si>
    <t>Phòng Tài nguyên &amp; Môi trường</t>
  </si>
  <si>
    <t>Phí bảo vệ môi trường đối với nước thải, khí thải</t>
  </si>
  <si>
    <t>Phí thẩm định dự án đầu tư</t>
  </si>
  <si>
    <t xml:space="preserve">Thu học phí </t>
  </si>
  <si>
    <t>Tiết kiệm 10% chi thường xuyên tăng thêm dự toán 2025 so với năm 2024</t>
  </si>
  <si>
    <t>2.4</t>
  </si>
  <si>
    <t>TỔNG SỐ PHÂN BỔ</t>
  </si>
  <si>
    <t>DƯ CHƯA PHÂN BỔ</t>
  </si>
  <si>
    <r>
      <rPr>
        <b/>
        <sz val="11"/>
        <color indexed="8"/>
        <rFont val="Times New Roman"/>
        <family val="1"/>
      </rPr>
      <t xml:space="preserve"> </t>
    </r>
    <r>
      <rPr>
        <sz val="11"/>
        <color indexed="8"/>
        <rFont val="Times New Roman"/>
        <family val="1"/>
      </rPr>
      <t>Chương trình mục tiêu quốc gia xây dựng nông thôn mới-</t>
    </r>
  </si>
  <si>
    <t>13+14+15</t>
  </si>
  <si>
    <t>16+17+18</t>
  </si>
  <si>
    <t xml:space="preserve">(Kèm theo Nghị quyết  số      /NQ-HĐND ngày       /12/2024 của Hội đồng nhân dân huyện Na Rì) </t>
  </si>
  <si>
    <t>DỰ TOÁN CHI CHƯƠNG TRÌNH MỤC TIÊU QUỐC GIA NGÂN SÁCH HUYỆN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</si>
</sst>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3" formatCode="_(* #,##0.00_);_(* \(#,##0.00\);_(* &quot;-&quot;??_);_(@_)"/>
    <numFmt numFmtId="164" formatCode="_-* #,##0\ _₫_-;\-* #,##0\ _₫_-;_-* &quot;-&quot;\ _₫_-;_-@_-"/>
    <numFmt numFmtId="165" formatCode="_-* #,##0.00\ _₫_-;\-* #,##0.00\ _₫_-;_-* &quot;-&quot;??\ _₫_-;_-@_-"/>
    <numFmt numFmtId="166" formatCode="_(* #,##0_);_(* \(#,##0\);_(* &quot;-&quot;??_);_(@_)"/>
    <numFmt numFmtId="167" formatCode="_(* #,##0.000_);_(* \(#,##0.000\);_(* &quot;-&quot;??_);_(@_)"/>
    <numFmt numFmtId="168" formatCode="_(* #,##0.0_);_(* \(#,##0.0\);_(* &quot;-&quot;??_);_(@_)"/>
    <numFmt numFmtId="169" formatCode="_-* #,##0\ _₫_-;\-* #,##0\ _₫_-;_-* &quot;-&quot;??\ _₫_-;_-@_-"/>
    <numFmt numFmtId="170" formatCode="#,##0.000"/>
    <numFmt numFmtId="171" formatCode="_-* #,##0.00_-;\-* #,##0.00_-;_-* &quot;-&quot;??_-;_-@_-"/>
    <numFmt numFmtId="172" formatCode="###\ ###\ ###"/>
  </numFmts>
  <fonts count="127" x14ac:knownFonts="1">
    <font>
      <sz val="12"/>
      <color theme="1"/>
      <name val="Times New Roman"/>
      <family val="2"/>
    </font>
    <font>
      <sz val="12"/>
      <color indexed="8"/>
      <name val="Times New Roman"/>
      <family val="2"/>
    </font>
    <font>
      <sz val="12"/>
      <color indexed="8"/>
      <name val="Times New Roman"/>
      <family val="1"/>
    </font>
    <font>
      <i/>
      <sz val="12"/>
      <color indexed="8"/>
      <name val="Times New Roman"/>
      <family val="1"/>
    </font>
    <font>
      <b/>
      <sz val="12"/>
      <name val="Times New Roman"/>
      <family val="1"/>
    </font>
    <font>
      <i/>
      <sz val="12"/>
      <name val="Times New Roman"/>
      <family val="1"/>
    </font>
    <font>
      <b/>
      <sz val="12"/>
      <color indexed="8"/>
      <name val="Times New Roman"/>
      <family val="1"/>
    </font>
    <font>
      <sz val="12"/>
      <color indexed="8"/>
      <name val="Times New Roman"/>
      <family val="2"/>
    </font>
    <font>
      <sz val="12"/>
      <color indexed="8"/>
      <name val="Times New Roman"/>
      <family val="1"/>
    </font>
    <font>
      <i/>
      <sz val="12"/>
      <color indexed="8"/>
      <name val="Times New Roman"/>
      <family val="1"/>
    </font>
    <font>
      <b/>
      <sz val="12"/>
      <color indexed="8"/>
      <name val="Times New Roman"/>
      <family val="1"/>
    </font>
    <font>
      <sz val="12"/>
      <color indexed="8"/>
      <name val="Times New Roman"/>
      <family val="1"/>
    </font>
    <font>
      <sz val="10"/>
      <color indexed="8"/>
      <name val="Times New Roman"/>
      <family val="1"/>
    </font>
    <font>
      <b/>
      <i/>
      <sz val="12"/>
      <color indexed="8"/>
      <name val="Times New Roman"/>
      <family val="1"/>
    </font>
    <font>
      <b/>
      <sz val="12"/>
      <color indexed="8"/>
      <name val="Times New Roman"/>
      <family val="1"/>
    </font>
    <font>
      <i/>
      <sz val="11"/>
      <color indexed="8"/>
      <name val="Times New Roman"/>
      <family val="1"/>
    </font>
    <font>
      <sz val="11"/>
      <color indexed="8"/>
      <name val="Times New Roman"/>
      <family val="1"/>
    </font>
    <font>
      <b/>
      <sz val="11"/>
      <color indexed="8"/>
      <name val="Times New Roman"/>
      <family val="1"/>
    </font>
    <font>
      <i/>
      <sz val="11"/>
      <color indexed="8"/>
      <name val="Times New Roman"/>
      <family val="1"/>
    </font>
    <font>
      <b/>
      <sz val="13"/>
      <color indexed="8"/>
      <name val="Times New Roman"/>
      <family val="1"/>
    </font>
    <font>
      <sz val="11"/>
      <color indexed="8"/>
      <name val="Times New Roman"/>
      <family val="1"/>
    </font>
    <font>
      <b/>
      <sz val="14"/>
      <color indexed="8"/>
      <name val="Times New Roman"/>
      <family val="1"/>
    </font>
    <font>
      <sz val="10"/>
      <name val="Times New Roman"/>
      <family val="1"/>
    </font>
    <font>
      <i/>
      <sz val="10"/>
      <name val="Times New Roman"/>
      <family val="1"/>
    </font>
    <font>
      <b/>
      <sz val="10"/>
      <name val="Times New Roman"/>
      <family val="1"/>
    </font>
    <font>
      <b/>
      <i/>
      <sz val="10"/>
      <name val="Times New Roman"/>
      <family val="1"/>
    </font>
    <font>
      <sz val="13"/>
      <name val="Times New Roman"/>
      <family val="1"/>
    </font>
    <font>
      <sz val="12"/>
      <name val="Arial"/>
      <family val="2"/>
      <charset val="163"/>
    </font>
    <font>
      <b/>
      <sz val="13"/>
      <name val="Times New Roman"/>
      <family val="1"/>
    </font>
    <font>
      <b/>
      <sz val="14"/>
      <name val="Times New Roman"/>
      <family val="1"/>
    </font>
    <font>
      <sz val="12"/>
      <name val="Times New Roman"/>
      <family val="2"/>
    </font>
    <font>
      <sz val="14"/>
      <name val="Times New Roman"/>
      <family val="1"/>
    </font>
    <font>
      <sz val="12"/>
      <name val="Times New Roman"/>
      <family val="1"/>
    </font>
    <font>
      <sz val="12"/>
      <name val=".VnTime"/>
      <family val="2"/>
    </font>
    <font>
      <b/>
      <sz val="12"/>
      <name val=".VnTime"/>
      <family val="2"/>
    </font>
    <font>
      <i/>
      <sz val="11"/>
      <name val="Times New Roman"/>
      <family val="1"/>
    </font>
    <font>
      <i/>
      <sz val="13"/>
      <name val="Times New Roman"/>
      <family val="1"/>
    </font>
    <font>
      <b/>
      <i/>
      <sz val="12"/>
      <name val="Times New Roman"/>
      <family val="1"/>
    </font>
    <font>
      <sz val="11"/>
      <name val="Times New Roman"/>
      <family val="1"/>
    </font>
    <font>
      <b/>
      <sz val="11"/>
      <name val="Times New Roman"/>
      <family val="1"/>
    </font>
    <font>
      <b/>
      <sz val="14"/>
      <name val="Times New Roman"/>
      <family val="2"/>
    </font>
    <font>
      <i/>
      <sz val="15"/>
      <name val="Times New Roman"/>
      <family val="2"/>
    </font>
    <font>
      <i/>
      <sz val="12"/>
      <name val="Times New Roman"/>
      <family val="2"/>
    </font>
    <font>
      <b/>
      <sz val="11"/>
      <name val="Times New Roman"/>
      <family val="2"/>
    </font>
    <font>
      <b/>
      <sz val="9"/>
      <name val="Times New Roman"/>
      <family val="2"/>
    </font>
    <font>
      <sz val="9"/>
      <name val="Times New Roman"/>
      <family val="2"/>
    </font>
    <font>
      <sz val="10"/>
      <name val="Times New Roman"/>
      <family val="2"/>
    </font>
    <font>
      <b/>
      <sz val="8"/>
      <name val="Times New Roman"/>
      <family val="2"/>
    </font>
    <font>
      <b/>
      <sz val="8"/>
      <name val="Times New Roman"/>
      <family val="1"/>
    </font>
    <font>
      <b/>
      <sz val="9"/>
      <name val="Times New Roman"/>
      <family val="1"/>
    </font>
    <font>
      <i/>
      <sz val="8"/>
      <name val="Times New Roman"/>
      <family val="1"/>
    </font>
    <font>
      <sz val="9"/>
      <name val="Times New Roman"/>
      <family val="1"/>
    </font>
    <font>
      <b/>
      <sz val="7"/>
      <name val="Times New Roman"/>
      <family val="1"/>
    </font>
    <font>
      <b/>
      <i/>
      <sz val="11"/>
      <name val="Times New Roman"/>
      <family val="1"/>
    </font>
    <font>
      <sz val="11"/>
      <name val=".VnArial Narrow"/>
      <family val="2"/>
    </font>
    <font>
      <i/>
      <sz val="9"/>
      <name val="Times New Roman"/>
      <family val="1"/>
    </font>
    <font>
      <sz val="11"/>
      <color indexed="8"/>
      <name val="Calibri"/>
      <family val="2"/>
    </font>
    <font>
      <sz val="10"/>
      <name val="Arial"/>
      <family val="2"/>
    </font>
    <font>
      <sz val="13"/>
      <name val="Times New Roman"/>
      <family val="1"/>
      <charset val="163"/>
    </font>
    <font>
      <sz val="12"/>
      <name val="Arial"/>
      <family val="2"/>
    </font>
    <font>
      <sz val="10"/>
      <name val="Times New Roman"/>
      <family val="1"/>
      <charset val="163"/>
    </font>
    <font>
      <sz val="12"/>
      <color theme="1"/>
      <name val="Times New Roman"/>
      <family val="2"/>
    </font>
    <font>
      <sz val="11"/>
      <color theme="1"/>
      <name val="Calibri"/>
      <family val="2"/>
      <scheme val="minor"/>
    </font>
    <font>
      <sz val="12"/>
      <color theme="1"/>
      <name val="Times New Roman"/>
      <family val="2"/>
      <charset val="163"/>
    </font>
    <font>
      <sz val="11"/>
      <color theme="1"/>
      <name val="Calibri"/>
      <family val="2"/>
      <charset val="163"/>
      <scheme val="minor"/>
    </font>
    <font>
      <sz val="11"/>
      <color rgb="FF000000"/>
      <name val="Arial"/>
      <family val="2"/>
    </font>
    <font>
      <sz val="14"/>
      <color theme="1"/>
      <name val="Times New Roman"/>
      <family val="1"/>
    </font>
    <font>
      <i/>
      <sz val="18"/>
      <color theme="1"/>
      <name val="Times New Roman"/>
      <family val="1"/>
    </font>
    <font>
      <sz val="10"/>
      <color theme="1"/>
      <name val="Times New Roman"/>
      <family val="1"/>
    </font>
    <font>
      <sz val="10"/>
      <color theme="1"/>
      <name val="Arial Narrow"/>
      <family val="2"/>
    </font>
    <font>
      <b/>
      <sz val="10"/>
      <color theme="1"/>
      <name val="Arial Narrow"/>
      <family val="2"/>
    </font>
    <font>
      <b/>
      <sz val="10"/>
      <color theme="1"/>
      <name val="Times New Roman"/>
      <family val="1"/>
    </font>
    <font>
      <b/>
      <sz val="10"/>
      <color theme="1"/>
      <name val=".VnTime"/>
      <family val="2"/>
    </font>
    <font>
      <b/>
      <sz val="12"/>
      <color theme="1"/>
      <name val=".VnTimeH"/>
      <family val="2"/>
    </font>
    <font>
      <b/>
      <sz val="12"/>
      <color theme="1"/>
      <name val="Times New Roman"/>
      <family val="1"/>
    </font>
    <font>
      <b/>
      <sz val="12"/>
      <color theme="1"/>
      <name val=".VnTime"/>
      <family val="2"/>
    </font>
    <font>
      <i/>
      <sz val="10"/>
      <color theme="1"/>
      <name val=".VnTime"/>
      <family val="2"/>
    </font>
    <font>
      <i/>
      <sz val="12"/>
      <color theme="1"/>
      <name val="Times New Roman"/>
      <family val="1"/>
    </font>
    <font>
      <i/>
      <sz val="12"/>
      <color theme="1"/>
      <name val=".VnTime"/>
      <family val="2"/>
    </font>
    <font>
      <sz val="12"/>
      <color theme="1"/>
      <name val="Times New Roman"/>
      <family val="1"/>
    </font>
    <font>
      <b/>
      <sz val="9"/>
      <color theme="1"/>
      <name val="Times New Roman"/>
      <family val="1"/>
    </font>
    <font>
      <b/>
      <sz val="9"/>
      <color theme="1"/>
      <name val=".VnTime"/>
      <family val="2"/>
    </font>
    <font>
      <b/>
      <sz val="12"/>
      <color rgb="FF7030A0"/>
      <name val=".VnTime"/>
      <family val="2"/>
    </font>
    <font>
      <b/>
      <sz val="11"/>
      <color theme="1"/>
      <name val=".VnTime"/>
      <family val="2"/>
    </font>
    <font>
      <b/>
      <sz val="11"/>
      <color theme="1"/>
      <name val="Times New Roman"/>
      <family val="1"/>
    </font>
    <font>
      <sz val="12"/>
      <color theme="1"/>
      <name val=".VnTime"/>
      <family val="2"/>
    </font>
    <font>
      <i/>
      <sz val="10"/>
      <color theme="1"/>
      <name val="Times New Roman"/>
      <family val="1"/>
    </font>
    <font>
      <sz val="11"/>
      <color theme="1"/>
      <name val="Times New Roman"/>
      <family val="1"/>
    </font>
    <font>
      <sz val="9"/>
      <color theme="1"/>
      <name val="Times New Roman"/>
      <family val="1"/>
    </font>
    <font>
      <b/>
      <sz val="14"/>
      <color theme="1"/>
      <name val="Times New Roman"/>
      <family val="1"/>
    </font>
    <font>
      <sz val="20"/>
      <color theme="1"/>
      <name val="Times New Roman"/>
      <family val="1"/>
    </font>
    <font>
      <sz val="13"/>
      <color theme="1"/>
      <name val="Times New Roman"/>
      <family val="1"/>
    </font>
    <font>
      <sz val="11"/>
      <color theme="1"/>
      <name val="Arial Narrow"/>
      <family val="2"/>
    </font>
    <font>
      <b/>
      <sz val="11"/>
      <color theme="1"/>
      <name val="Arial Narrow"/>
      <family val="2"/>
    </font>
    <font>
      <sz val="8"/>
      <color theme="1"/>
      <name val="Calibri"/>
      <family val="2"/>
      <scheme val="minor"/>
    </font>
    <font>
      <i/>
      <sz val="9"/>
      <color theme="1"/>
      <name val="Times New Roman"/>
      <family val="1"/>
    </font>
    <font>
      <i/>
      <sz val="13"/>
      <color theme="1"/>
      <name val="Times New Roman"/>
      <family val="1"/>
    </font>
    <font>
      <sz val="8"/>
      <color theme="1"/>
      <name val="Times New Roman"/>
      <family val="1"/>
    </font>
    <font>
      <sz val="8"/>
      <color theme="1"/>
      <name val="Times New Roman"/>
      <family val="2"/>
    </font>
    <font>
      <sz val="12"/>
      <color rgb="FF000000"/>
      <name val="Times New Roman"/>
      <family val="1"/>
    </font>
    <font>
      <b/>
      <sz val="8"/>
      <color theme="1"/>
      <name val="Times New Roman"/>
      <family val="1"/>
    </font>
    <font>
      <b/>
      <sz val="13"/>
      <color theme="1"/>
      <name val="Times New Roman"/>
      <family val="1"/>
    </font>
    <font>
      <i/>
      <sz val="8"/>
      <color theme="1"/>
      <name val="Times New Roman"/>
      <family val="1"/>
    </font>
    <font>
      <b/>
      <sz val="7"/>
      <color theme="1"/>
      <name val="Times New Roman"/>
      <family val="1"/>
    </font>
    <font>
      <b/>
      <sz val="10"/>
      <color rgb="FF000000"/>
      <name val="Times New Roman"/>
      <family val="1"/>
      <charset val="163"/>
    </font>
    <font>
      <b/>
      <sz val="12"/>
      <color theme="1"/>
      <name val="Times New Roman"/>
      <family val="1"/>
      <charset val="163"/>
    </font>
    <font>
      <sz val="10"/>
      <color theme="1"/>
      <name val="Times New Roman"/>
      <family val="1"/>
      <charset val="163"/>
    </font>
    <font>
      <b/>
      <sz val="10"/>
      <color rgb="FFFF0000"/>
      <name val="Times New Roman"/>
      <family val="1"/>
      <charset val="163"/>
    </font>
    <font>
      <b/>
      <sz val="11"/>
      <color theme="1"/>
      <name val="Times New Roman"/>
      <family val="1"/>
      <charset val="163"/>
    </font>
    <font>
      <sz val="11"/>
      <color theme="1"/>
      <name val="Times New Roman"/>
      <family val="1"/>
      <charset val="163"/>
    </font>
    <font>
      <sz val="11"/>
      <color rgb="FF7030A0"/>
      <name val="Times New Roman"/>
      <family val="1"/>
    </font>
    <font>
      <b/>
      <sz val="11"/>
      <color rgb="FF000000"/>
      <name val="Times New Roman"/>
      <family val="1"/>
      <charset val="163"/>
    </font>
    <font>
      <sz val="11"/>
      <color rgb="FF7030A0"/>
      <name val="Times New Roman"/>
      <family val="1"/>
      <charset val="163"/>
    </font>
    <font>
      <b/>
      <sz val="11"/>
      <color rgb="FF7030A0"/>
      <name val="Times New Roman"/>
      <family val="1"/>
      <charset val="163"/>
    </font>
    <font>
      <sz val="11"/>
      <color rgb="FF000000"/>
      <name val="Times New Roman"/>
      <family val="1"/>
      <charset val="163"/>
    </font>
    <font>
      <sz val="11"/>
      <color rgb="FFFF0000"/>
      <name val="Times New Roman"/>
      <family val="1"/>
      <charset val="163"/>
    </font>
    <font>
      <b/>
      <sz val="11"/>
      <color rgb="FF000000"/>
      <name val="Times New Roman"/>
      <family val="1"/>
    </font>
    <font>
      <sz val="11"/>
      <color rgb="FF000000"/>
      <name val="Times New Roman"/>
      <family val="1"/>
    </font>
    <font>
      <b/>
      <sz val="11"/>
      <color rgb="FFFF0000"/>
      <name val="Times New Roman"/>
      <family val="1"/>
    </font>
    <font>
      <b/>
      <i/>
      <sz val="10"/>
      <color theme="1"/>
      <name val="Times New Roman"/>
      <family val="1"/>
    </font>
    <font>
      <i/>
      <sz val="16"/>
      <color theme="1"/>
      <name val="Times New Roman"/>
      <family val="1"/>
    </font>
    <font>
      <b/>
      <sz val="18"/>
      <color theme="1"/>
      <name val="Times New Roman"/>
      <family val="1"/>
    </font>
    <font>
      <sz val="18"/>
      <color theme="1"/>
      <name val="Times New Roman"/>
      <family val="1"/>
    </font>
    <font>
      <b/>
      <i/>
      <sz val="9"/>
      <color theme="1"/>
      <name val="Times New Roman"/>
      <family val="1"/>
    </font>
    <font>
      <i/>
      <sz val="14"/>
      <color theme="1"/>
      <name val="Times New Roman"/>
      <family val="1"/>
    </font>
    <font>
      <b/>
      <sz val="10"/>
      <color theme="1"/>
      <name val="Times New Roman"/>
      <family val="2"/>
    </font>
    <font>
      <b/>
      <sz val="12"/>
      <color rgb="FFFF0000"/>
      <name val="Times New Roman"/>
      <family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bgColor rgb="FFFFFFFF"/>
      </patternFill>
    </fill>
    <fill>
      <patternFill patternType="solid">
        <fgColor theme="0"/>
        <bgColor rgb="FF00FF00"/>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FFCC00"/>
        <bgColor rgb="FFFFCC00"/>
      </patternFill>
    </fill>
  </fills>
  <borders count="3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hair">
        <color rgb="FF000000"/>
      </top>
      <bottom style="hair">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s>
  <cellStyleXfs count="66">
    <xf numFmtId="0" fontId="0" fillId="0" borderId="0"/>
    <xf numFmtId="0" fontId="27" fillId="0" borderId="0"/>
    <xf numFmtId="0" fontId="61" fillId="0" borderId="0"/>
    <xf numFmtId="164" fontId="62" fillId="0" borderId="0" applyFont="0" applyFill="0" applyBorder="0" applyAlignment="0" applyProtection="0"/>
    <xf numFmtId="43" fontId="31"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171" fontId="63" fillId="0" borderId="0" applyFont="0" applyFill="0" applyBorder="0" applyAlignment="0" applyProtection="0"/>
    <xf numFmtId="43" fontId="62" fillId="0" borderId="0" applyFont="0" applyFill="0" applyBorder="0" applyAlignment="0" applyProtection="0"/>
    <xf numFmtId="171" fontId="63" fillId="0" borderId="0" applyFont="0" applyFill="0" applyBorder="0" applyAlignment="0" applyProtection="0"/>
    <xf numFmtId="171" fontId="63" fillId="0" borderId="0" applyFont="0" applyFill="0" applyBorder="0" applyAlignment="0" applyProtection="0"/>
    <xf numFmtId="171" fontId="63" fillId="0" borderId="0" applyFont="0" applyFill="0" applyBorder="0" applyAlignment="0" applyProtection="0"/>
    <xf numFmtId="165" fontId="63" fillId="0" borderId="0" applyFont="0" applyFill="0" applyBorder="0" applyAlignment="0" applyProtection="0"/>
    <xf numFmtId="43" fontId="59"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165" fontId="62" fillId="0" borderId="0" applyFont="0" applyFill="0" applyBorder="0" applyAlignment="0" applyProtection="0"/>
    <xf numFmtId="165" fontId="56"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57" fillId="0" borderId="0" applyFont="0" applyFill="0" applyBorder="0" applyAlignment="0" applyProtection="0"/>
    <xf numFmtId="41" fontId="7" fillId="0" borderId="0" applyFont="0" applyFill="0" applyBorder="0" applyAlignment="0" applyProtection="0"/>
    <xf numFmtId="41" fontId="61" fillId="0" borderId="0" applyFont="0" applyFill="0" applyBorder="0" applyAlignment="0" applyProtection="0"/>
    <xf numFmtId="43" fontId="57" fillId="0" borderId="0" applyFont="0" applyFill="0" applyBorder="0" applyAlignment="0" applyProtection="0"/>
    <xf numFmtId="43" fontId="7" fillId="0" borderId="0" applyFont="0" applyFill="0" applyBorder="0" applyAlignment="0" applyProtection="0"/>
    <xf numFmtId="0" fontId="64" fillId="0" borderId="0"/>
    <xf numFmtId="0" fontId="62" fillId="0" borderId="0"/>
    <xf numFmtId="0" fontId="61" fillId="0" borderId="0"/>
    <xf numFmtId="0" fontId="62" fillId="0" borderId="0"/>
    <xf numFmtId="0" fontId="57" fillId="0" borderId="0"/>
    <xf numFmtId="0" fontId="63" fillId="0" borderId="0"/>
    <xf numFmtId="0" fontId="64" fillId="0" borderId="0"/>
    <xf numFmtId="0" fontId="57" fillId="0" borderId="0"/>
    <xf numFmtId="0" fontId="63" fillId="0" borderId="0"/>
    <xf numFmtId="0" fontId="57" fillId="0" borderId="0"/>
    <xf numFmtId="0" fontId="57" fillId="0" borderId="0"/>
    <xf numFmtId="0" fontId="57" fillId="0" borderId="0"/>
    <xf numFmtId="0" fontId="61" fillId="0" borderId="0"/>
    <xf numFmtId="0" fontId="56" fillId="0" borderId="0"/>
    <xf numFmtId="0" fontId="33" fillId="0" borderId="0"/>
    <xf numFmtId="0" fontId="65" fillId="0" borderId="0"/>
    <xf numFmtId="0" fontId="62" fillId="0" borderId="0"/>
    <xf numFmtId="0" fontId="33" fillId="0" borderId="0"/>
    <xf numFmtId="0" fontId="62" fillId="0" borderId="0"/>
    <xf numFmtId="0" fontId="64" fillId="0" borderId="0"/>
    <xf numFmtId="0" fontId="33" fillId="0" borderId="0"/>
    <xf numFmtId="0" fontId="57" fillId="0" borderId="0"/>
    <xf numFmtId="0" fontId="61" fillId="0" borderId="0"/>
    <xf numFmtId="0" fontId="58" fillId="0" borderId="0"/>
    <xf numFmtId="0" fontId="57" fillId="0" borderId="0"/>
    <xf numFmtId="0" fontId="61" fillId="0" borderId="0"/>
    <xf numFmtId="0" fontId="61" fillId="0" borderId="0"/>
    <xf numFmtId="0" fontId="61" fillId="0" borderId="0"/>
    <xf numFmtId="0" fontId="62" fillId="0" borderId="0"/>
    <xf numFmtId="0" fontId="62" fillId="0" borderId="0"/>
    <xf numFmtId="0" fontId="32" fillId="0" borderId="0"/>
    <xf numFmtId="0" fontId="33" fillId="0" borderId="0"/>
    <xf numFmtId="0" fontId="54" fillId="0" borderId="0"/>
    <xf numFmtId="0" fontId="33" fillId="0" borderId="0"/>
    <xf numFmtId="9" fontId="61" fillId="0" borderId="0" applyFont="0" applyFill="0" applyBorder="0" applyAlignment="0" applyProtection="0"/>
    <xf numFmtId="9" fontId="63" fillId="0" borderId="0" applyFont="0" applyFill="0" applyBorder="0" applyAlignment="0" applyProtection="0"/>
  </cellStyleXfs>
  <cellXfs count="1086">
    <xf numFmtId="0" fontId="0" fillId="0" borderId="0" xfId="0"/>
    <xf numFmtId="0" fontId="8" fillId="0" borderId="0" xfId="0" applyFont="1" applyAlignment="1">
      <alignment vertical="center"/>
    </xf>
    <xf numFmtId="0" fontId="8" fillId="0" borderId="1" xfId="0" applyFont="1" applyBorder="1" applyAlignment="1">
      <alignment vertical="center" wrapText="1"/>
    </xf>
    <xf numFmtId="0" fontId="9" fillId="0" borderId="1" xfId="0" applyFont="1" applyBorder="1" applyAlignment="1">
      <alignment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9" fillId="0" borderId="0" xfId="0" applyFont="1" applyAlignment="1">
      <alignment horizontal="right" vertical="center"/>
    </xf>
    <xf numFmtId="0" fontId="10" fillId="0" borderId="1" xfId="0" applyFont="1" applyBorder="1" applyAlignment="1">
      <alignment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0" xfId="0" applyFont="1"/>
    <xf numFmtId="0" fontId="5" fillId="0" borderId="0" xfId="0" applyFont="1" applyAlignment="1">
      <alignment horizontal="right" vertical="center"/>
    </xf>
    <xf numFmtId="0" fontId="14" fillId="0" borderId="0" xfId="0" applyFont="1"/>
    <xf numFmtId="0" fontId="16" fillId="0" borderId="0" xfId="0" applyFont="1"/>
    <xf numFmtId="0" fontId="17" fillId="0" borderId="3" xfId="0" applyFont="1" applyBorder="1" applyAlignment="1">
      <alignment horizontal="center" vertical="center" wrapText="1"/>
    </xf>
    <xf numFmtId="0" fontId="19" fillId="0" borderId="0" xfId="0" applyFont="1" applyAlignment="1">
      <alignment vertical="center"/>
    </xf>
    <xf numFmtId="0" fontId="20" fillId="0" borderId="4" xfId="0" applyFont="1" applyBorder="1" applyAlignment="1">
      <alignment horizontal="center" vertical="center" wrapText="1"/>
    </xf>
    <xf numFmtId="0" fontId="17" fillId="0" borderId="4"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2" xfId="0" applyFont="1" applyBorder="1" applyAlignment="1">
      <alignment horizontal="center" vertical="center" wrapText="1"/>
    </xf>
    <xf numFmtId="0" fontId="20" fillId="0" borderId="2" xfId="0" applyFont="1" applyBorder="1" applyAlignment="1">
      <alignment vertical="center" wrapText="1"/>
    </xf>
    <xf numFmtId="0" fontId="10" fillId="0" borderId="0" xfId="0" applyFont="1" applyAlignment="1">
      <alignment vertical="center" wrapText="1"/>
    </xf>
    <xf numFmtId="0" fontId="9" fillId="0" borderId="0" xfId="0" applyFont="1" applyAlignment="1">
      <alignment vertical="center" wrapText="1"/>
    </xf>
    <xf numFmtId="0" fontId="9" fillId="0" borderId="0" xfId="0" applyFont="1" applyBorder="1" applyAlignment="1">
      <alignment vertical="center" wrapText="1"/>
    </xf>
    <xf numFmtId="0" fontId="8" fillId="0" borderId="0" xfId="0" applyFont="1" applyBorder="1" applyAlignment="1">
      <alignment horizontal="center" vertical="center" wrapText="1"/>
    </xf>
    <xf numFmtId="0" fontId="22" fillId="2" borderId="1" xfId="0" applyFont="1" applyFill="1" applyBorder="1" applyAlignment="1">
      <alignment horizontal="left" wrapText="1"/>
    </xf>
    <xf numFmtId="43" fontId="22" fillId="2" borderId="1" xfId="29" applyFont="1" applyFill="1" applyBorder="1" applyAlignment="1">
      <alignment wrapText="1"/>
    </xf>
    <xf numFmtId="0" fontId="22" fillId="2" borderId="2" xfId="0" applyFont="1" applyFill="1" applyBorder="1" applyAlignment="1">
      <alignment horizontal="left" wrapText="1"/>
    </xf>
    <xf numFmtId="0" fontId="66" fillId="0" borderId="0" xfId="0" applyFont="1" applyAlignment="1">
      <alignment horizontal="center" vertical="center"/>
    </xf>
    <xf numFmtId="0" fontId="67" fillId="0" borderId="0" xfId="0" applyFont="1" applyAlignment="1">
      <alignment horizontal="right" vertical="center"/>
    </xf>
    <xf numFmtId="0" fontId="68" fillId="0" borderId="3" xfId="0" applyFont="1" applyBorder="1" applyAlignment="1">
      <alignment horizontal="center" vertical="center"/>
    </xf>
    <xf numFmtId="0" fontId="22" fillId="0" borderId="0" xfId="0" applyFont="1" applyAlignment="1">
      <alignment horizontal="center" vertical="center"/>
    </xf>
    <xf numFmtId="166" fontId="22" fillId="0" borderId="0" xfId="29" applyNumberFormat="1" applyFont="1" applyAlignment="1">
      <alignment horizontal="center" vertical="center"/>
    </xf>
    <xf numFmtId="166" fontId="69" fillId="2" borderId="0" xfId="29" applyNumberFormat="1" applyFont="1" applyFill="1" applyBorder="1" applyAlignment="1">
      <alignment horizontal="center" vertical="center"/>
    </xf>
    <xf numFmtId="166" fontId="70" fillId="2" borderId="0" xfId="29" applyNumberFormat="1" applyFont="1" applyFill="1" applyBorder="1" applyAlignment="1">
      <alignment horizontal="center" vertical="center" wrapText="1"/>
    </xf>
    <xf numFmtId="166" fontId="70" fillId="2" borderId="0" xfId="29" applyNumberFormat="1" applyFont="1" applyFill="1" applyBorder="1" applyAlignment="1">
      <alignment horizontal="center" vertical="center"/>
    </xf>
    <xf numFmtId="0" fontId="68" fillId="2" borderId="0" xfId="0" applyFont="1" applyFill="1" applyAlignment="1">
      <alignment horizontal="center" vertical="center" wrapText="1"/>
    </xf>
    <xf numFmtId="0" fontId="31" fillId="0" borderId="0" xfId="0" applyFont="1" applyAlignment="1">
      <alignment horizontal="center" vertical="center"/>
    </xf>
    <xf numFmtId="166" fontId="4" fillId="0" borderId="3" xfId="29" applyNumberFormat="1" applyFont="1" applyBorder="1" applyAlignment="1">
      <alignment horizontal="center" vertical="center" wrapText="1"/>
    </xf>
    <xf numFmtId="166" fontId="8" fillId="0" borderId="1" xfId="29" applyNumberFormat="1" applyFont="1" applyBorder="1" applyAlignment="1">
      <alignment horizontal="center" vertical="center" wrapText="1"/>
    </xf>
    <xf numFmtId="0" fontId="22" fillId="2" borderId="4" xfId="0" applyFont="1" applyFill="1" applyBorder="1" applyAlignment="1">
      <alignment horizontal="left" wrapText="1"/>
    </xf>
    <xf numFmtId="166" fontId="8" fillId="0" borderId="2" xfId="29" applyNumberFormat="1" applyFont="1" applyBorder="1" applyAlignment="1">
      <alignment horizontal="center" vertical="center" wrapText="1"/>
    </xf>
    <xf numFmtId="0" fontId="71" fillId="2" borderId="0" xfId="0" applyFont="1" applyFill="1"/>
    <xf numFmtId="0" fontId="72" fillId="2" borderId="0" xfId="0" applyFont="1" applyFill="1"/>
    <xf numFmtId="0" fontId="73" fillId="2" borderId="0" xfId="0" applyFont="1" applyFill="1" applyAlignment="1"/>
    <xf numFmtId="0" fontId="74" fillId="2" borderId="0" xfId="0" applyNumberFormat="1" applyFont="1" applyFill="1" applyAlignment="1">
      <alignment horizontal="center"/>
    </xf>
    <xf numFmtId="0" fontId="75" fillId="2" borderId="0" xfId="0" applyFont="1" applyFill="1"/>
    <xf numFmtId="0" fontId="76" fillId="2" borderId="0" xfId="0" applyFont="1" applyFill="1" applyBorder="1" applyAlignment="1"/>
    <xf numFmtId="0" fontId="77" fillId="2" borderId="0" xfId="63" applyFont="1" applyFill="1" applyBorder="1" applyAlignment="1">
      <alignment horizontal="center"/>
    </xf>
    <xf numFmtId="0" fontId="78" fillId="2" borderId="0" xfId="0" applyFont="1" applyFill="1"/>
    <xf numFmtId="0" fontId="79" fillId="2" borderId="5" xfId="0" applyFont="1" applyFill="1" applyBorder="1" applyAlignment="1">
      <alignment horizontal="right"/>
    </xf>
    <xf numFmtId="0" fontId="79" fillId="2" borderId="5" xfId="0" applyFont="1" applyFill="1" applyBorder="1" applyAlignment="1"/>
    <xf numFmtId="0" fontId="79" fillId="2" borderId="0" xfId="0" applyFont="1" applyFill="1"/>
    <xf numFmtId="0" fontId="72" fillId="2" borderId="3" xfId="0" applyFont="1" applyFill="1" applyBorder="1" applyAlignment="1">
      <alignment horizontal="center" vertical="center" wrapText="1"/>
    </xf>
    <xf numFmtId="0" fontId="80" fillId="2" borderId="3" xfId="0" applyFont="1" applyFill="1" applyBorder="1" applyAlignment="1">
      <alignment horizontal="center" vertical="center" wrapText="1"/>
    </xf>
    <xf numFmtId="0" fontId="80" fillId="2" borderId="3" xfId="0" applyNumberFormat="1"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3" xfId="0" applyNumberFormat="1" applyFont="1" applyFill="1" applyBorder="1" applyAlignment="1">
      <alignment horizontal="center" vertical="center" wrapText="1"/>
    </xf>
    <xf numFmtId="0" fontId="81" fillId="2" borderId="0" xfId="0" applyFont="1" applyFill="1"/>
    <xf numFmtId="0" fontId="72" fillId="2" borderId="6" xfId="0" applyFont="1" applyFill="1" applyBorder="1"/>
    <xf numFmtId="0" fontId="71" fillId="2" borderId="6" xfId="0" applyNumberFormat="1" applyFont="1" applyFill="1" applyBorder="1" applyAlignment="1">
      <alignment horizontal="center"/>
    </xf>
    <xf numFmtId="166" fontId="75" fillId="2" borderId="3" xfId="29" applyNumberFormat="1" applyFont="1" applyFill="1" applyBorder="1"/>
    <xf numFmtId="166" fontId="82" fillId="2" borderId="3" xfId="29" applyNumberFormat="1" applyFont="1" applyFill="1" applyBorder="1"/>
    <xf numFmtId="166" fontId="34" fillId="2" borderId="3" xfId="29" applyNumberFormat="1" applyFont="1" applyFill="1" applyBorder="1"/>
    <xf numFmtId="166" fontId="75" fillId="3" borderId="3" xfId="29" applyNumberFormat="1" applyFont="1" applyFill="1" applyBorder="1"/>
    <xf numFmtId="166" fontId="71" fillId="2" borderId="0" xfId="0" applyNumberFormat="1" applyFont="1" applyFill="1"/>
    <xf numFmtId="0" fontId="83" fillId="2" borderId="7" xfId="0" applyFont="1" applyFill="1" applyBorder="1" applyAlignment="1">
      <alignment horizontal="center"/>
    </xf>
    <xf numFmtId="0" fontId="84" fillId="2" borderId="7" xfId="0" applyNumberFormat="1" applyFont="1" applyFill="1" applyBorder="1"/>
    <xf numFmtId="166" fontId="75" fillId="2" borderId="7" xfId="29" applyNumberFormat="1" applyFont="1" applyFill="1" applyBorder="1"/>
    <xf numFmtId="0" fontId="85" fillId="2" borderId="0" xfId="0" applyFont="1" applyFill="1"/>
    <xf numFmtId="0" fontId="79" fillId="2" borderId="1" xfId="0" applyFont="1" applyFill="1" applyBorder="1"/>
    <xf numFmtId="0" fontId="79" fillId="2" borderId="1" xfId="0" applyNumberFormat="1" applyFont="1" applyFill="1" applyBorder="1"/>
    <xf numFmtId="166" fontId="85" fillId="2" borderId="1" xfId="29" applyNumberFormat="1" applyFont="1" applyFill="1" applyBorder="1"/>
    <xf numFmtId="41" fontId="75" fillId="2" borderId="1" xfId="26" applyFont="1" applyFill="1" applyBorder="1"/>
    <xf numFmtId="0" fontId="85" fillId="2" borderId="1" xfId="0" applyFont="1" applyFill="1" applyBorder="1"/>
    <xf numFmtId="0" fontId="75" fillId="2" borderId="1" xfId="0" applyFont="1" applyFill="1" applyBorder="1" applyAlignment="1">
      <alignment horizontal="center"/>
    </xf>
    <xf numFmtId="0" fontId="74" fillId="2" borderId="1" xfId="0" applyNumberFormat="1" applyFont="1" applyFill="1" applyBorder="1"/>
    <xf numFmtId="166" fontId="75" fillId="2" borderId="1" xfId="29" applyNumberFormat="1" applyFont="1" applyFill="1" applyBorder="1"/>
    <xf numFmtId="0" fontId="85" fillId="2" borderId="1" xfId="0" applyFont="1" applyFill="1" applyBorder="1" applyAlignment="1">
      <alignment horizontal="center"/>
    </xf>
    <xf numFmtId="0" fontId="84" fillId="2" borderId="1" xfId="0" applyNumberFormat="1" applyFont="1" applyFill="1" applyBorder="1"/>
    <xf numFmtId="166" fontId="79" fillId="2" borderId="0" xfId="0" applyNumberFormat="1" applyFont="1" applyFill="1"/>
    <xf numFmtId="166" fontId="74" fillId="2" borderId="0" xfId="0" applyNumberFormat="1" applyFont="1" applyFill="1"/>
    <xf numFmtId="0" fontId="75" fillId="3" borderId="1" xfId="0" applyFont="1" applyFill="1" applyBorder="1" applyAlignment="1">
      <alignment horizontal="center"/>
    </xf>
    <xf numFmtId="0" fontId="74" fillId="3" borderId="1" xfId="0" applyNumberFormat="1" applyFont="1" applyFill="1" applyBorder="1"/>
    <xf numFmtId="0" fontId="79" fillId="3" borderId="0" xfId="0" applyFont="1" applyFill="1"/>
    <xf numFmtId="166" fontId="75" fillId="3" borderId="1" xfId="29" applyNumberFormat="1" applyFont="1" applyFill="1" applyBorder="1"/>
    <xf numFmtId="0" fontId="85" fillId="3" borderId="0" xfId="0" applyFont="1" applyFill="1"/>
    <xf numFmtId="166" fontId="74" fillId="4" borderId="0" xfId="0" applyNumberFormat="1" applyFont="1" applyFill="1"/>
    <xf numFmtId="0" fontId="75" fillId="3" borderId="0" xfId="0" applyFont="1" applyFill="1"/>
    <xf numFmtId="0" fontId="34" fillId="3" borderId="2" xfId="0" applyFont="1" applyFill="1" applyBorder="1" applyAlignment="1">
      <alignment horizontal="center"/>
    </xf>
    <xf numFmtId="0" fontId="4" fillId="3" borderId="2" xfId="0" applyNumberFormat="1" applyFont="1" applyFill="1" applyBorder="1"/>
    <xf numFmtId="166" fontId="82" fillId="2" borderId="2" xfId="29" applyNumberFormat="1" applyFont="1" applyFill="1" applyBorder="1"/>
    <xf numFmtId="166" fontId="4" fillId="3" borderId="0" xfId="0" applyNumberFormat="1" applyFont="1" applyFill="1"/>
    <xf numFmtId="166" fontId="34" fillId="3" borderId="2" xfId="29" applyNumberFormat="1" applyFont="1" applyFill="1" applyBorder="1"/>
    <xf numFmtId="0" fontId="34" fillId="3" borderId="0" xfId="0" applyFont="1" applyFill="1"/>
    <xf numFmtId="166" fontId="4" fillId="2" borderId="7" xfId="29" applyNumberFormat="1" applyFont="1" applyFill="1" applyBorder="1"/>
    <xf numFmtId="168" fontId="32" fillId="2" borderId="1" xfId="29" applyNumberFormat="1" applyFont="1" applyFill="1" applyBorder="1"/>
    <xf numFmtId="166" fontId="4" fillId="2" borderId="1" xfId="29" applyNumberFormat="1" applyFont="1" applyFill="1" applyBorder="1"/>
    <xf numFmtId="166" fontId="32" fillId="2" borderId="1" xfId="29" applyNumberFormat="1" applyFont="1" applyFill="1" applyBorder="1"/>
    <xf numFmtId="166" fontId="4" fillId="2" borderId="2" xfId="29" applyNumberFormat="1" applyFont="1" applyFill="1" applyBorder="1"/>
    <xf numFmtId="166" fontId="6" fillId="0" borderId="4" xfId="29" applyNumberFormat="1" applyFont="1" applyBorder="1" applyAlignment="1">
      <alignment horizontal="center" vertical="center" wrapText="1"/>
    </xf>
    <xf numFmtId="0" fontId="0" fillId="2" borderId="0" xfId="0" applyFill="1"/>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8" fillId="0" borderId="0" xfId="0" applyFont="1"/>
    <xf numFmtId="0" fontId="22" fillId="2" borderId="0" xfId="0" applyFont="1" applyFill="1"/>
    <xf numFmtId="0" fontId="32" fillId="2" borderId="0" xfId="0" applyFont="1" applyFill="1"/>
    <xf numFmtId="0" fontId="4" fillId="2" borderId="0" xfId="0" applyFont="1" applyFill="1"/>
    <xf numFmtId="166" fontId="32" fillId="2" borderId="1" xfId="29" applyNumberFormat="1" applyFont="1" applyFill="1" applyBorder="1" applyAlignment="1">
      <alignment vertical="center" wrapText="1"/>
    </xf>
    <xf numFmtId="0" fontId="68" fillId="2" borderId="0" xfId="0" applyFont="1" applyFill="1"/>
    <xf numFmtId="0" fontId="80" fillId="0" borderId="3" xfId="0" applyFont="1" applyBorder="1" applyAlignment="1">
      <alignment horizontal="center" vertical="center"/>
    </xf>
    <xf numFmtId="166" fontId="80" fillId="0" borderId="3" xfId="0" applyNumberFormat="1" applyFont="1" applyBorder="1" applyAlignment="1">
      <alignment horizontal="center" vertical="center"/>
    </xf>
    <xf numFmtId="166" fontId="86" fillId="0" borderId="0" xfId="29" applyNumberFormat="1" applyFont="1" applyAlignment="1">
      <alignment horizontal="right" vertical="center"/>
    </xf>
    <xf numFmtId="166" fontId="71" fillId="0" borderId="3" xfId="29" applyNumberFormat="1" applyFont="1" applyBorder="1" applyAlignment="1">
      <alignment horizontal="center" vertical="center"/>
    </xf>
    <xf numFmtId="166" fontId="68" fillId="0" borderId="0" xfId="29" applyNumberFormat="1" applyFont="1" applyAlignment="1">
      <alignment horizontal="center" vertical="center"/>
    </xf>
    <xf numFmtId="0" fontId="74" fillId="0" borderId="0" xfId="0" applyFont="1"/>
    <xf numFmtId="0" fontId="30" fillId="2" borderId="0" xfId="0" applyFont="1" applyFill="1"/>
    <xf numFmtId="0" fontId="5" fillId="2" borderId="0" xfId="0" applyFont="1" applyFill="1" applyAlignment="1">
      <alignment horizontal="right" vertical="center"/>
    </xf>
    <xf numFmtId="0" fontId="5" fillId="2" borderId="0"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vertical="center" wrapText="1"/>
    </xf>
    <xf numFmtId="166" fontId="4" fillId="2" borderId="4" xfId="29"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166" fontId="4" fillId="2" borderId="1" xfId="29"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1" xfId="0" applyFont="1" applyFill="1" applyBorder="1" applyAlignment="1">
      <alignment vertical="center" wrapText="1"/>
    </xf>
    <xf numFmtId="166" fontId="32" fillId="2" borderId="1" xfId="29" applyNumberFormat="1" applyFont="1" applyFill="1" applyBorder="1" applyAlignment="1">
      <alignment horizontal="center" vertical="center" wrapText="1"/>
    </xf>
    <xf numFmtId="2" fontId="32" fillId="2" borderId="1" xfId="0" applyNumberFormat="1" applyFont="1" applyFill="1" applyBorder="1" applyAlignment="1">
      <alignment horizontal="center" vertical="center" wrapText="1"/>
    </xf>
    <xf numFmtId="0" fontId="23"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166" fontId="5" fillId="2" borderId="1" xfId="29"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5" fillId="2" borderId="0" xfId="0" applyFont="1" applyFill="1"/>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166" fontId="32" fillId="2" borderId="2" xfId="29" applyNumberFormat="1" applyFont="1" applyFill="1" applyBorder="1" applyAlignment="1">
      <alignment horizontal="center" vertical="center" wrapText="1"/>
    </xf>
    <xf numFmtId="0" fontId="32" fillId="2" borderId="2" xfId="0" applyFont="1" applyFill="1" applyBorder="1" applyAlignment="1">
      <alignment horizontal="center" vertical="center" wrapText="1"/>
    </xf>
    <xf numFmtId="0" fontId="37" fillId="2" borderId="0" xfId="0" applyFont="1" applyFill="1" applyAlignment="1">
      <alignment vertical="center"/>
    </xf>
    <xf numFmtId="0" fontId="32" fillId="2" borderId="0" xfId="0" applyFont="1" applyFill="1" applyAlignment="1">
      <alignment horizontal="left"/>
    </xf>
    <xf numFmtId="0" fontId="10"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0" xfId="0" applyFont="1" applyAlignment="1">
      <alignment horizontal="center" vertical="center"/>
    </xf>
    <xf numFmtId="0" fontId="32" fillId="2" borderId="1" xfId="0" applyNumberFormat="1" applyFont="1" applyFill="1" applyBorder="1"/>
    <xf numFmtId="166" fontId="14" fillId="0" borderId="0" xfId="29" applyNumberFormat="1" applyFont="1"/>
    <xf numFmtId="166" fontId="5" fillId="0" borderId="0" xfId="29" applyNumberFormat="1" applyFont="1" applyBorder="1" applyAlignment="1">
      <alignment horizontal="center" vertical="center"/>
    </xf>
    <xf numFmtId="166" fontId="61" fillId="0" borderId="0" xfId="29" applyNumberFormat="1" applyFont="1"/>
    <xf numFmtId="0" fontId="32" fillId="2" borderId="1" xfId="0" applyFont="1" applyFill="1" applyBorder="1" applyAlignment="1">
      <alignment horizontal="center" vertical="center"/>
    </xf>
    <xf numFmtId="3" fontId="5" fillId="2" borderId="1" xfId="0" applyNumberFormat="1" applyFont="1" applyFill="1" applyBorder="1" applyAlignment="1">
      <alignment horizontal="justify" vertical="center" wrapText="1"/>
    </xf>
    <xf numFmtId="3" fontId="32" fillId="2"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xf>
    <xf numFmtId="0" fontId="8" fillId="0" borderId="8" xfId="0" applyFont="1" applyBorder="1" applyAlignment="1">
      <alignment horizontal="center" vertical="center" wrapText="1"/>
    </xf>
    <xf numFmtId="166" fontId="6" fillId="0" borderId="1" xfId="29" applyNumberFormat="1" applyFont="1" applyBorder="1" applyAlignment="1">
      <alignment horizontal="center" vertical="center" wrapText="1"/>
    </xf>
    <xf numFmtId="3" fontId="4" fillId="2" borderId="1" xfId="0" applyNumberFormat="1" applyFont="1" applyFill="1" applyBorder="1" applyAlignment="1">
      <alignment horizontal="justify" vertical="center" wrapText="1"/>
    </xf>
    <xf numFmtId="41" fontId="4" fillId="2" borderId="1" xfId="26" applyFont="1" applyFill="1" applyBorder="1"/>
    <xf numFmtId="41" fontId="32" fillId="2" borderId="1" xfId="26" applyFont="1" applyFill="1" applyBorder="1"/>
    <xf numFmtId="0" fontId="39" fillId="2" borderId="1" xfId="0" applyFont="1" applyFill="1" applyBorder="1" applyAlignment="1">
      <alignment horizontal="center" vertical="center"/>
    </xf>
    <xf numFmtId="166" fontId="8" fillId="0" borderId="1" xfId="29" applyNumberFormat="1" applyFont="1" applyBorder="1" applyAlignment="1">
      <alignment vertical="center" wrapText="1"/>
    </xf>
    <xf numFmtId="166" fontId="68" fillId="0" borderId="0" xfId="0" applyNumberFormat="1" applyFont="1" applyAlignment="1">
      <alignment horizontal="center" vertical="center"/>
    </xf>
    <xf numFmtId="0" fontId="71" fillId="0" borderId="3" xfId="0" applyFont="1" applyBorder="1" applyAlignment="1">
      <alignment vertical="center"/>
    </xf>
    <xf numFmtId="0" fontId="79" fillId="0" borderId="0" xfId="0" applyFont="1"/>
    <xf numFmtId="166" fontId="68" fillId="0" borderId="1" xfId="29" applyNumberFormat="1" applyFont="1" applyBorder="1" applyAlignment="1">
      <alignment horizontal="center" vertical="center"/>
    </xf>
    <xf numFmtId="166" fontId="68" fillId="0" borderId="9" xfId="29" applyNumberFormat="1" applyFont="1" applyBorder="1" applyAlignment="1">
      <alignment horizontal="center" vertical="center"/>
    </xf>
    <xf numFmtId="166" fontId="61" fillId="0" borderId="0" xfId="29" applyNumberFormat="1" applyFont="1"/>
    <xf numFmtId="166" fontId="3" fillId="0" borderId="0" xfId="29" applyNumberFormat="1" applyFont="1" applyBorder="1" applyAlignment="1">
      <alignment horizontal="center" vertical="center"/>
    </xf>
    <xf numFmtId="166" fontId="8" fillId="0" borderId="2" xfId="29" applyNumberFormat="1" applyFont="1" applyBorder="1" applyAlignment="1">
      <alignment vertical="center" wrapText="1"/>
    </xf>
    <xf numFmtId="166" fontId="9" fillId="0" borderId="0" xfId="29" applyNumberFormat="1" applyFont="1" applyBorder="1" applyAlignment="1">
      <alignment horizontal="center" vertical="center" wrapText="1"/>
    </xf>
    <xf numFmtId="166" fontId="10" fillId="0" borderId="0" xfId="29" applyNumberFormat="1" applyFont="1" applyAlignment="1">
      <alignment horizontal="center" vertical="center" wrapText="1"/>
    </xf>
    <xf numFmtId="166" fontId="9" fillId="0" borderId="0" xfId="29" applyNumberFormat="1" applyFont="1" applyAlignment="1">
      <alignment horizontal="center" vertical="center" wrapText="1"/>
    </xf>
    <xf numFmtId="166" fontId="6" fillId="0" borderId="1" xfId="29" applyNumberFormat="1"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35" fillId="2" borderId="10" xfId="0" applyFont="1" applyFill="1" applyBorder="1" applyAlignment="1">
      <alignment horizontal="center" vertical="center" wrapText="1"/>
    </xf>
    <xf numFmtId="166" fontId="71" fillId="2" borderId="3" xfId="29" applyNumberFormat="1" applyFont="1" applyFill="1" applyBorder="1" applyAlignment="1">
      <alignment horizontal="center" vertical="center" wrapText="1"/>
    </xf>
    <xf numFmtId="0" fontId="71" fillId="0" borderId="3" xfId="0" applyFont="1" applyBorder="1" applyAlignment="1">
      <alignment horizontal="center" vertical="center"/>
    </xf>
    <xf numFmtId="0" fontId="71" fillId="0" borderId="3" xfId="0" applyFont="1" applyBorder="1" applyAlignment="1">
      <alignment horizontal="center" vertical="center" wrapText="1"/>
    </xf>
    <xf numFmtId="0" fontId="68" fillId="0" borderId="3" xfId="0" applyFont="1" applyBorder="1" applyAlignment="1">
      <alignment horizontal="center" vertical="center" wrapText="1"/>
    </xf>
    <xf numFmtId="166" fontId="66" fillId="0" borderId="0" xfId="0" applyNumberFormat="1" applyFont="1" applyAlignment="1">
      <alignment horizontal="center" vertical="center"/>
    </xf>
    <xf numFmtId="0" fontId="68" fillId="0" borderId="3" xfId="0" applyFont="1" applyBorder="1" applyAlignment="1">
      <alignment horizontal="justify" vertical="center"/>
    </xf>
    <xf numFmtId="166" fontId="68" fillId="0" borderId="3" xfId="29" applyNumberFormat="1" applyFont="1" applyBorder="1" applyAlignment="1">
      <alignment horizontal="center" vertical="center"/>
    </xf>
    <xf numFmtId="0" fontId="71" fillId="0" borderId="0" xfId="0" applyFont="1"/>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166" fontId="46" fillId="3" borderId="0" xfId="29" applyNumberFormat="1" applyFont="1" applyFill="1" applyAlignment="1">
      <alignment vertical="center"/>
    </xf>
    <xf numFmtId="0" fontId="30" fillId="2" borderId="0" xfId="0" applyFont="1" applyFill="1" applyAlignment="1">
      <alignment horizontal="center" vertical="center"/>
    </xf>
    <xf numFmtId="0" fontId="30" fillId="2" borderId="0" xfId="0" applyFont="1" applyFill="1" applyAlignment="1">
      <alignment vertical="center"/>
    </xf>
    <xf numFmtId="0" fontId="71" fillId="2" borderId="0" xfId="0" applyFont="1" applyFill="1" applyAlignment="1">
      <alignment vertical="center"/>
    </xf>
    <xf numFmtId="166" fontId="71" fillId="2" borderId="0" xfId="29" applyNumberFormat="1" applyFont="1" applyFill="1" applyAlignment="1">
      <alignment vertical="center"/>
    </xf>
    <xf numFmtId="166" fontId="68" fillId="2" borderId="0" xfId="29" applyNumberFormat="1" applyFont="1" applyFill="1" applyAlignment="1">
      <alignment horizontal="center" vertical="center"/>
    </xf>
    <xf numFmtId="0" fontId="68" fillId="2" borderId="0" xfId="0" applyFont="1" applyFill="1" applyAlignment="1">
      <alignment horizontal="center" vertical="center"/>
    </xf>
    <xf numFmtId="166" fontId="71" fillId="2" borderId="0" xfId="29" applyNumberFormat="1" applyFont="1" applyFill="1" applyAlignment="1">
      <alignment vertical="center" wrapText="1"/>
    </xf>
    <xf numFmtId="0" fontId="71" fillId="2" borderId="0" xfId="0" applyFont="1" applyFill="1" applyAlignment="1">
      <alignment vertical="center" wrapText="1"/>
    </xf>
    <xf numFmtId="166" fontId="86" fillId="2" borderId="0" xfId="29" applyNumberFormat="1" applyFont="1" applyFill="1" applyAlignment="1">
      <alignment vertical="center"/>
    </xf>
    <xf numFmtId="0" fontId="86" fillId="2" borderId="0" xfId="0" applyFont="1" applyFill="1" applyAlignment="1">
      <alignment vertical="center"/>
    </xf>
    <xf numFmtId="0" fontId="86" fillId="2" borderId="0" xfId="0" applyFont="1" applyFill="1" applyAlignment="1">
      <alignment horizontal="center" vertical="top"/>
    </xf>
    <xf numFmtId="166" fontId="86" fillId="2" borderId="0" xfId="29" applyNumberFormat="1" applyFont="1" applyFill="1" applyAlignment="1">
      <alignment horizontal="center" vertical="top"/>
    </xf>
    <xf numFmtId="0" fontId="71" fillId="2" borderId="3" xfId="0" applyFont="1" applyFill="1" applyBorder="1" applyAlignment="1">
      <alignment horizontal="center" vertical="center"/>
    </xf>
    <xf numFmtId="0" fontId="71" fillId="2" borderId="3" xfId="0" applyFont="1" applyFill="1" applyBorder="1" applyAlignment="1">
      <alignment horizontal="justify" wrapText="1"/>
    </xf>
    <xf numFmtId="0" fontId="71" fillId="2" borderId="3" xfId="0" applyFont="1" applyFill="1" applyBorder="1" applyAlignment="1">
      <alignment horizontal="justify" vertical="center" wrapText="1"/>
    </xf>
    <xf numFmtId="0" fontId="71" fillId="2" borderId="3" xfId="0" applyFont="1" applyFill="1" applyBorder="1" applyAlignment="1">
      <alignment horizontal="left" vertical="center"/>
    </xf>
    <xf numFmtId="0" fontId="68" fillId="2" borderId="3" xfId="0" applyFont="1" applyFill="1" applyBorder="1" applyAlignment="1">
      <alignment horizontal="center" vertical="center"/>
    </xf>
    <xf numFmtId="166" fontId="71" fillId="2" borderId="3" xfId="29" applyNumberFormat="1" applyFont="1" applyFill="1" applyBorder="1" applyAlignment="1">
      <alignment horizontal="center" vertical="center"/>
    </xf>
    <xf numFmtId="0" fontId="68" fillId="2" borderId="3" xfId="0" quotePrefix="1" applyFont="1" applyFill="1" applyBorder="1" applyAlignment="1">
      <alignment horizontal="center" vertical="center"/>
    </xf>
    <xf numFmtId="0" fontId="22" fillId="0" borderId="3" xfId="0" applyFont="1" applyFill="1" applyBorder="1" applyAlignment="1">
      <alignment horizontal="left" vertical="center" wrapText="1"/>
    </xf>
    <xf numFmtId="0" fontId="22" fillId="0" borderId="3" xfId="0" applyFont="1" applyBorder="1" applyAlignment="1">
      <alignment horizontal="left" vertical="center" wrapText="1"/>
    </xf>
    <xf numFmtId="166" fontId="22" fillId="0" borderId="3" xfId="29" applyNumberFormat="1" applyFont="1" applyBorder="1" applyAlignment="1">
      <alignment horizontal="center" vertical="center" wrapText="1"/>
    </xf>
    <xf numFmtId="3" fontId="68" fillId="2" borderId="0" xfId="0" applyNumberFormat="1" applyFont="1" applyFill="1" applyAlignment="1">
      <alignment horizontal="center" vertical="center"/>
    </xf>
    <xf numFmtId="0" fontId="22" fillId="0" borderId="3" xfId="0" applyFont="1" applyBorder="1" applyAlignment="1">
      <alignment vertical="center" wrapText="1"/>
    </xf>
    <xf numFmtId="0" fontId="22" fillId="2" borderId="3" xfId="0" applyFont="1" applyFill="1" applyBorder="1" applyAlignment="1">
      <alignment horizontal="left" vertical="center" wrapText="1"/>
    </xf>
    <xf numFmtId="0" fontId="22" fillId="2" borderId="0" xfId="0" applyFont="1" applyFill="1" applyAlignment="1">
      <alignment vertical="center" wrapText="1"/>
    </xf>
    <xf numFmtId="0" fontId="22" fillId="0" borderId="3" xfId="0" applyFont="1" applyBorder="1" applyAlignment="1">
      <alignment horizontal="justify" vertical="center" wrapText="1"/>
    </xf>
    <xf numFmtId="0" fontId="22" fillId="2" borderId="3" xfId="1" applyFont="1" applyFill="1" applyBorder="1" applyAlignment="1">
      <alignment horizontal="left" vertical="center" wrapText="1"/>
    </xf>
    <xf numFmtId="0" fontId="22" fillId="2" borderId="3" xfId="1" applyFont="1" applyFill="1" applyBorder="1" applyAlignment="1">
      <alignment vertical="center" wrapText="1"/>
    </xf>
    <xf numFmtId="166" fontId="68" fillId="0" borderId="3" xfId="29" applyNumberFormat="1" applyFont="1" applyFill="1" applyBorder="1" applyAlignment="1">
      <alignment horizontal="center" vertical="center"/>
    </xf>
    <xf numFmtId="0" fontId="68" fillId="0" borderId="3" xfId="0" applyFont="1" applyBorder="1" applyAlignment="1">
      <alignment horizontal="justify" vertical="center" wrapText="1"/>
    </xf>
    <xf numFmtId="0" fontId="71" fillId="2" borderId="3" xfId="0" quotePrefix="1" applyFont="1" applyFill="1" applyBorder="1" applyAlignment="1">
      <alignment horizontal="center" vertical="center"/>
    </xf>
    <xf numFmtId="0" fontId="24" fillId="0" borderId="3" xfId="0" applyFont="1" applyFill="1" applyBorder="1" applyAlignment="1">
      <alignment horizontal="left" vertical="center" wrapText="1"/>
    </xf>
    <xf numFmtId="0" fontId="68" fillId="0" borderId="3" xfId="0" applyFont="1" applyBorder="1" applyAlignment="1">
      <alignment vertical="center" wrapText="1"/>
    </xf>
    <xf numFmtId="166" fontId="71" fillId="0" borderId="3" xfId="29" applyNumberFormat="1" applyFont="1" applyBorder="1" applyAlignment="1">
      <alignment vertical="center"/>
    </xf>
    <xf numFmtId="166" fontId="22" fillId="0" borderId="3" xfId="29" applyNumberFormat="1" applyFont="1" applyBorder="1" applyAlignment="1">
      <alignment horizontal="center" vertical="center"/>
    </xf>
    <xf numFmtId="0" fontId="68" fillId="2" borderId="0" xfId="0" applyFont="1" applyFill="1" applyAlignment="1">
      <alignment horizontal="justify" vertical="center" wrapText="1"/>
    </xf>
    <xf numFmtId="0" fontId="38" fillId="2" borderId="3" xfId="0" applyFont="1" applyFill="1" applyBorder="1" applyAlignment="1">
      <alignment horizontal="left" vertical="center" wrapText="1"/>
    </xf>
    <xf numFmtId="0" fontId="87" fillId="2" borderId="3" xfId="0" applyFont="1" applyFill="1" applyBorder="1" applyAlignment="1">
      <alignment horizontal="left" vertical="center" wrapText="1"/>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4" xfId="0" applyFont="1" applyFill="1" applyBorder="1" applyAlignment="1">
      <alignment horizontal="center" vertical="center"/>
    </xf>
    <xf numFmtId="43" fontId="30" fillId="2" borderId="0" xfId="29" applyFont="1" applyFill="1" applyAlignment="1">
      <alignment vertical="center"/>
    </xf>
    <xf numFmtId="0" fontId="42" fillId="2" borderId="5" xfId="0" applyFont="1" applyFill="1" applyBorder="1" applyAlignment="1">
      <alignment vertical="center"/>
    </xf>
    <xf numFmtId="0" fontId="45" fillId="2" borderId="0" xfId="0" applyFont="1" applyFill="1"/>
    <xf numFmtId="3" fontId="30" fillId="2" borderId="0" xfId="0" applyNumberFormat="1" applyFont="1" applyFill="1" applyAlignment="1">
      <alignment vertical="center"/>
    </xf>
    <xf numFmtId="0" fontId="22" fillId="2" borderId="11" xfId="0" applyFont="1" applyFill="1" applyBorder="1" applyAlignment="1">
      <alignment vertical="center" wrapText="1"/>
    </xf>
    <xf numFmtId="0" fontId="2" fillId="0" borderId="2" xfId="0" applyFont="1" applyBorder="1" applyAlignment="1">
      <alignment horizontal="center" vertical="center" wrapText="1"/>
    </xf>
    <xf numFmtId="0" fontId="39" fillId="2" borderId="3" xfId="0" applyFont="1" applyFill="1" applyBorder="1" applyAlignment="1">
      <alignment horizontal="center" vertical="center" wrapText="1"/>
    </xf>
    <xf numFmtId="166" fontId="88" fillId="0" borderId="3" xfId="29" applyNumberFormat="1" applyFont="1" applyBorder="1" applyAlignment="1">
      <alignment horizontal="center" vertical="center"/>
    </xf>
    <xf numFmtId="0" fontId="77" fillId="0" borderId="0" xfId="0" applyFont="1"/>
    <xf numFmtId="0" fontId="32" fillId="0" borderId="0" xfId="0" applyFont="1"/>
    <xf numFmtId="0" fontId="22" fillId="2" borderId="0" xfId="0" applyFont="1" applyFill="1" applyAlignment="1">
      <alignment vertical="center"/>
    </xf>
    <xf numFmtId="166" fontId="22" fillId="2" borderId="0" xfId="29" applyNumberFormat="1" applyFont="1" applyFill="1" applyAlignment="1">
      <alignment vertical="center"/>
    </xf>
    <xf numFmtId="0" fontId="32" fillId="2" borderId="0" xfId="0" applyFont="1" applyFill="1" applyAlignment="1">
      <alignment horizontal="center" vertical="center"/>
    </xf>
    <xf numFmtId="169" fontId="32" fillId="2" borderId="0" xfId="0" applyNumberFormat="1" applyFont="1" applyFill="1" applyAlignment="1">
      <alignment vertical="center"/>
    </xf>
    <xf numFmtId="0" fontId="24" fillId="2" borderId="3" xfId="0" applyFont="1" applyFill="1" applyBorder="1" applyAlignment="1">
      <alignment horizontal="center" vertical="center"/>
    </xf>
    <xf numFmtId="166" fontId="22" fillId="2" borderId="1" xfId="29" applyNumberFormat="1" applyFont="1" applyFill="1" applyBorder="1" applyAlignment="1">
      <alignment vertical="center"/>
    </xf>
    <xf numFmtId="0" fontId="32" fillId="2" borderId="0" xfId="0" applyFont="1" applyFill="1" applyAlignment="1">
      <alignment vertical="center"/>
    </xf>
    <xf numFmtId="43" fontId="22" fillId="2" borderId="0" xfId="29" applyFont="1" applyFill="1" applyAlignment="1">
      <alignment vertical="center"/>
    </xf>
    <xf numFmtId="0" fontId="66" fillId="2" borderId="0" xfId="0" applyFont="1" applyFill="1" applyAlignment="1">
      <alignment horizontal="center" vertical="center"/>
    </xf>
    <xf numFmtId="166" fontId="68" fillId="2" borderId="0" xfId="0" applyNumberFormat="1" applyFont="1" applyFill="1" applyAlignment="1">
      <alignment horizontal="center" vertical="center"/>
    </xf>
    <xf numFmtId="0" fontId="67" fillId="2" borderId="0" xfId="0" applyFont="1" applyFill="1" applyAlignment="1">
      <alignment horizontal="right" vertical="center"/>
    </xf>
    <xf numFmtId="0" fontId="35"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86" fillId="2" borderId="3" xfId="0" applyFont="1" applyFill="1" applyBorder="1" applyAlignment="1">
      <alignment horizontal="center" vertical="center"/>
    </xf>
    <xf numFmtId="0" fontId="24" fillId="2" borderId="2" xfId="0" applyFont="1" applyFill="1" applyBorder="1" applyAlignment="1">
      <alignment horizontal="center" vertical="center" wrapText="1"/>
    </xf>
    <xf numFmtId="0" fontId="74" fillId="0" borderId="0" xfId="0" applyFont="1" applyAlignment="1">
      <alignment vertical="center"/>
    </xf>
    <xf numFmtId="0" fontId="29" fillId="0" borderId="0" xfId="0" applyFont="1" applyAlignment="1">
      <alignment vertical="center"/>
    </xf>
    <xf numFmtId="0" fontId="86" fillId="0" borderId="3" xfId="0" applyFont="1" applyBorder="1" applyAlignment="1">
      <alignment horizontal="center" vertical="center"/>
    </xf>
    <xf numFmtId="166" fontId="88" fillId="0" borderId="3" xfId="29" applyNumberFormat="1" applyFont="1" applyBorder="1" applyAlignment="1">
      <alignment horizontal="center" vertical="center" wrapText="1"/>
    </xf>
    <xf numFmtId="3" fontId="68" fillId="2" borderId="3" xfId="0" applyNumberFormat="1" applyFont="1" applyFill="1" applyBorder="1" applyAlignment="1">
      <alignment horizontal="justify" vertical="center" wrapText="1"/>
    </xf>
    <xf numFmtId="3" fontId="48" fillId="2" borderId="3" xfId="29" applyNumberFormat="1" applyFont="1" applyFill="1" applyBorder="1" applyAlignment="1">
      <alignment vertical="center"/>
    </xf>
    <xf numFmtId="0" fontId="32" fillId="2" borderId="1" xfId="0" applyFont="1" applyFill="1" applyBorder="1" applyAlignment="1">
      <alignment horizontal="justify" vertical="center" wrapText="1"/>
    </xf>
    <xf numFmtId="0" fontId="32" fillId="2" borderId="2" xfId="0" applyFont="1" applyFill="1" applyBorder="1" applyAlignment="1">
      <alignment horizontal="center" vertical="center"/>
    </xf>
    <xf numFmtId="0" fontId="89" fillId="0" borderId="0" xfId="0" applyFont="1" applyAlignment="1">
      <alignment vertical="center"/>
    </xf>
    <xf numFmtId="0" fontId="4" fillId="2" borderId="3" xfId="0" applyFont="1" applyFill="1" applyBorder="1" applyAlignment="1">
      <alignment horizontal="center" vertical="center" wrapText="1"/>
    </xf>
    <xf numFmtId="0" fontId="71" fillId="0" borderId="3" xfId="0" applyFont="1" applyBorder="1" applyAlignment="1">
      <alignment horizontal="center" vertical="center" wrapText="1"/>
    </xf>
    <xf numFmtId="0" fontId="71" fillId="0" borderId="3" xfId="0" applyFont="1" applyBorder="1" applyAlignment="1">
      <alignment horizontal="center" vertical="center"/>
    </xf>
    <xf numFmtId="166" fontId="71" fillId="0" borderId="3" xfId="29" applyNumberFormat="1" applyFont="1" applyBorder="1" applyAlignment="1">
      <alignment horizontal="center" vertical="center" wrapText="1"/>
    </xf>
    <xf numFmtId="43" fontId="71" fillId="2" borderId="3" xfId="29" applyFont="1" applyFill="1" applyBorder="1" applyAlignment="1">
      <alignment vertical="center" wrapText="1"/>
    </xf>
    <xf numFmtId="0" fontId="89" fillId="2" borderId="0" xfId="0" applyFont="1" applyFill="1" applyAlignment="1">
      <alignment vertical="center"/>
    </xf>
    <xf numFmtId="37" fontId="89" fillId="2" borderId="0" xfId="0" applyNumberFormat="1" applyFont="1" applyFill="1" applyAlignment="1">
      <alignment vertical="center"/>
    </xf>
    <xf numFmtId="0" fontId="90" fillId="2" borderId="0" xfId="0" applyFont="1" applyFill="1" applyAlignment="1">
      <alignment horizontal="center" vertical="center"/>
    </xf>
    <xf numFmtId="0" fontId="89" fillId="2" borderId="0" xfId="0" applyFont="1" applyFill="1" applyAlignment="1">
      <alignment vertical="center" wrapText="1"/>
    </xf>
    <xf numFmtId="0" fontId="77" fillId="2" borderId="0" xfId="0" applyFont="1" applyFill="1" applyAlignment="1">
      <alignment vertical="center"/>
    </xf>
    <xf numFmtId="0" fontId="79" fillId="2" borderId="0" xfId="0" applyFont="1" applyFill="1" applyAlignment="1">
      <alignment horizontal="center" vertical="center"/>
    </xf>
    <xf numFmtId="0" fontId="91" fillId="2" borderId="0" xfId="0" applyFont="1" applyFill="1" applyAlignment="1">
      <alignment horizontal="center" vertical="center"/>
    </xf>
    <xf numFmtId="3" fontId="91" fillId="2" borderId="0" xfId="0" applyNumberFormat="1" applyFont="1" applyFill="1" applyAlignment="1">
      <alignment horizontal="center" vertical="center"/>
    </xf>
    <xf numFmtId="0" fontId="66" fillId="2" borderId="0" xfId="0" applyFont="1" applyFill="1" applyBorder="1" applyAlignment="1">
      <alignment horizontal="center" vertical="center"/>
    </xf>
    <xf numFmtId="37" fontId="89" fillId="2" borderId="0" xfId="0" applyNumberFormat="1" applyFont="1" applyFill="1" applyBorder="1" applyAlignment="1">
      <alignment horizontal="center" vertical="center"/>
    </xf>
    <xf numFmtId="43" fontId="89" fillId="2" borderId="0" xfId="29" applyFont="1" applyFill="1" applyBorder="1" applyAlignment="1">
      <alignment horizontal="center" vertical="center"/>
    </xf>
    <xf numFmtId="37" fontId="66" fillId="2" borderId="0" xfId="0" applyNumberFormat="1" applyFont="1" applyFill="1" applyAlignment="1">
      <alignment horizontal="center" vertical="center"/>
    </xf>
    <xf numFmtId="43" fontId="66" fillId="2" borderId="0" xfId="29" applyFont="1" applyFill="1" applyAlignment="1">
      <alignment horizontal="center" vertical="center"/>
    </xf>
    <xf numFmtId="37" fontId="71" fillId="2" borderId="3" xfId="0" applyNumberFormat="1" applyFont="1" applyFill="1" applyBorder="1" applyAlignment="1">
      <alignment horizontal="center" vertical="center" wrapText="1"/>
    </xf>
    <xf numFmtId="43" fontId="71" fillId="2" borderId="3" xfId="29" applyFont="1" applyFill="1" applyBorder="1" applyAlignment="1">
      <alignment horizontal="center" vertical="center" wrapText="1"/>
    </xf>
    <xf numFmtId="0" fontId="84" fillId="2" borderId="3" xfId="0" applyFont="1" applyFill="1" applyBorder="1" applyAlignment="1">
      <alignment horizontal="center" vertical="center"/>
    </xf>
    <xf numFmtId="166" fontId="92" fillId="2" borderId="0" xfId="29" applyNumberFormat="1" applyFont="1" applyFill="1" applyBorder="1" applyAlignment="1">
      <alignment horizontal="center" vertical="center"/>
    </xf>
    <xf numFmtId="166" fontId="93" fillId="2" borderId="0" xfId="29" applyNumberFormat="1" applyFont="1" applyFill="1" applyBorder="1" applyAlignment="1">
      <alignment horizontal="center" vertical="center"/>
    </xf>
    <xf numFmtId="0" fontId="87" fillId="2" borderId="0" xfId="0" applyFont="1" applyFill="1" applyAlignment="1">
      <alignment horizontal="center" vertical="center"/>
    </xf>
    <xf numFmtId="3" fontId="87" fillId="2" borderId="0" xfId="0" applyNumberFormat="1" applyFont="1" applyFill="1" applyAlignment="1">
      <alignment horizontal="center" vertical="center"/>
    </xf>
    <xf numFmtId="0" fontId="3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horizontal="right" vertical="center"/>
    </xf>
    <xf numFmtId="0" fontId="32" fillId="0" borderId="0" xfId="0" applyFont="1" applyBorder="1"/>
    <xf numFmtId="0" fontId="86" fillId="2" borderId="0" xfId="0" applyFont="1" applyFill="1" applyBorder="1" applyAlignment="1">
      <alignment vertical="center"/>
    </xf>
    <xf numFmtId="0" fontId="68" fillId="2" borderId="0" xfId="0" applyFont="1" applyFill="1" applyBorder="1" applyAlignment="1">
      <alignment horizontal="center" vertical="center"/>
    </xf>
    <xf numFmtId="0" fontId="68" fillId="2" borderId="0" xfId="0" applyFont="1" applyFill="1" applyBorder="1" applyAlignment="1">
      <alignment horizontal="center" vertical="center" wrapText="1"/>
    </xf>
    <xf numFmtId="0" fontId="87" fillId="2" borderId="0" xfId="0" applyFont="1" applyFill="1" applyBorder="1" applyAlignment="1">
      <alignment horizontal="center" vertical="center" wrapText="1"/>
    </xf>
    <xf numFmtId="169" fontId="87" fillId="2" borderId="0" xfId="29" applyNumberFormat="1" applyFont="1" applyFill="1" applyAlignment="1">
      <alignment horizontal="center" vertical="center"/>
    </xf>
    <xf numFmtId="166" fontId="84" fillId="2" borderId="3" xfId="29" applyNumberFormat="1" applyFont="1" applyFill="1" applyBorder="1" applyAlignment="1">
      <alignment horizontal="right" vertical="center" wrapText="1"/>
    </xf>
    <xf numFmtId="166" fontId="32" fillId="0" borderId="0" xfId="0" applyNumberFormat="1" applyFont="1"/>
    <xf numFmtId="0" fontId="23" fillId="0" borderId="3" xfId="0" applyFont="1" applyBorder="1" applyAlignment="1">
      <alignment horizontal="center" vertical="center" wrapText="1"/>
    </xf>
    <xf numFmtId="0" fontId="32" fillId="0" borderId="3" xfId="0" applyFont="1" applyBorder="1" applyAlignment="1">
      <alignment horizontal="center" vertical="center" wrapText="1"/>
    </xf>
    <xf numFmtId="0" fontId="4" fillId="0" borderId="3" xfId="0" applyFont="1" applyBorder="1" applyAlignment="1">
      <alignment vertical="center" wrapText="1"/>
    </xf>
    <xf numFmtId="0" fontId="94" fillId="0" borderId="0" xfId="0" applyFont="1"/>
    <xf numFmtId="0" fontId="88" fillId="2" borderId="0" xfId="0" applyFont="1" applyFill="1"/>
    <xf numFmtId="0" fontId="95" fillId="2" borderId="0" xfId="0" applyFont="1" applyFill="1" applyBorder="1" applyAlignment="1">
      <alignment horizontal="center" vertical="center" wrapText="1"/>
    </xf>
    <xf numFmtId="0" fontId="95" fillId="2" borderId="0" xfId="0" applyFont="1" applyFill="1"/>
    <xf numFmtId="0" fontId="32" fillId="0" borderId="1" xfId="0" applyFont="1" applyBorder="1" applyAlignment="1">
      <alignment horizontal="center" vertical="center" wrapText="1"/>
    </xf>
    <xf numFmtId="0" fontId="68" fillId="2" borderId="3" xfId="0" applyFont="1" applyFill="1" applyBorder="1" applyAlignment="1">
      <alignment horizontal="justify" vertical="center" wrapText="1"/>
    </xf>
    <xf numFmtId="0" fontId="88" fillId="0" borderId="0" xfId="0" applyFont="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4"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2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96" fillId="2" borderId="0" xfId="0" applyFont="1" applyFill="1" applyAlignment="1">
      <alignment horizontal="center" vertical="center"/>
    </xf>
    <xf numFmtId="166" fontId="23" fillId="2" borderId="5" xfId="29" applyNumberFormat="1" applyFont="1" applyFill="1" applyBorder="1" applyAlignment="1">
      <alignment horizontal="center" vertical="center"/>
    </xf>
    <xf numFmtId="166" fontId="24" fillId="2" borderId="3" xfId="29" applyNumberFormat="1" applyFont="1" applyFill="1" applyBorder="1" applyAlignment="1">
      <alignment horizontal="center" vertical="center" wrapText="1"/>
    </xf>
    <xf numFmtId="0" fontId="97" fillId="2" borderId="0" xfId="0" applyFont="1" applyFill="1"/>
    <xf numFmtId="166" fontId="48" fillId="2" borderId="6" xfId="29" applyNumberFormat="1" applyFont="1" applyFill="1" applyBorder="1" applyAlignment="1">
      <alignment vertical="center" wrapText="1"/>
    </xf>
    <xf numFmtId="0" fontId="48" fillId="2" borderId="3" xfId="0" applyFont="1" applyFill="1" applyBorder="1" applyAlignment="1">
      <alignment horizontal="center" vertical="center" wrapText="1"/>
    </xf>
    <xf numFmtId="166" fontId="48" fillId="2" borderId="3" xfId="29" applyNumberFormat="1" applyFont="1" applyFill="1" applyBorder="1" applyAlignment="1">
      <alignment horizontal="center" vertical="center" wrapText="1"/>
    </xf>
    <xf numFmtId="169" fontId="24" fillId="2" borderId="3" xfId="29" applyNumberFormat="1" applyFont="1" applyFill="1" applyBorder="1" applyAlignment="1">
      <alignment horizontal="right" vertical="center"/>
    </xf>
    <xf numFmtId="0" fontId="29" fillId="2" borderId="0" xfId="0" applyFont="1" applyFill="1" applyAlignment="1">
      <alignment vertical="center" wrapText="1"/>
    </xf>
    <xf numFmtId="1" fontId="36" fillId="2" borderId="0" xfId="0" applyNumberFormat="1" applyFont="1" applyFill="1" applyAlignment="1">
      <alignment vertical="center"/>
    </xf>
    <xf numFmtId="0" fontId="28" fillId="0" borderId="0" xfId="0" applyFont="1" applyAlignment="1">
      <alignment vertical="center"/>
    </xf>
    <xf numFmtId="0" fontId="35"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32" fillId="0" borderId="4" xfId="0" applyFont="1" applyBorder="1" applyAlignment="1">
      <alignment horizontal="center" vertical="center" wrapText="1"/>
    </xf>
    <xf numFmtId="166" fontId="32" fillId="0" borderId="1" xfId="29" applyNumberFormat="1" applyFont="1" applyBorder="1" applyAlignment="1">
      <alignment horizontal="center" vertical="center" wrapText="1"/>
    </xf>
    <xf numFmtId="0" fontId="32" fillId="0" borderId="2" xfId="0" applyFont="1" applyBorder="1" applyAlignment="1">
      <alignment horizontal="center" vertical="center" wrapText="1"/>
    </xf>
    <xf numFmtId="166" fontId="32" fillId="0" borderId="2" xfId="29" applyNumberFormat="1" applyFont="1" applyBorder="1" applyAlignment="1">
      <alignment horizontal="center" vertical="center" wrapText="1"/>
    </xf>
    <xf numFmtId="0" fontId="50" fillId="0" borderId="3" xfId="0" applyFont="1" applyBorder="1" applyAlignment="1">
      <alignment horizontal="center" vertical="center" wrapText="1"/>
    </xf>
    <xf numFmtId="166" fontId="23" fillId="0" borderId="3" xfId="29" applyNumberFormat="1" applyFont="1" applyBorder="1" applyAlignment="1">
      <alignment horizontal="center" vertical="center" wrapText="1"/>
    </xf>
    <xf numFmtId="0" fontId="22" fillId="0" borderId="0" xfId="0" applyFont="1" applyBorder="1" applyAlignment="1">
      <alignment horizontal="center" vertical="center" wrapText="1"/>
    </xf>
    <xf numFmtId="166" fontId="22" fillId="0" borderId="0" xfId="29" applyNumberFormat="1" applyFont="1" applyBorder="1" applyAlignment="1">
      <alignment horizontal="center" vertical="center" wrapText="1"/>
    </xf>
    <xf numFmtId="0" fontId="32" fillId="0" borderId="7" xfId="0" applyFont="1" applyBorder="1" applyAlignment="1">
      <alignment horizontal="center" vertical="center" wrapText="1"/>
    </xf>
    <xf numFmtId="166" fontId="32" fillId="0" borderId="7" xfId="29" applyNumberFormat="1" applyFont="1" applyBorder="1" applyAlignment="1">
      <alignment horizontal="center" vertical="center" wrapText="1"/>
    </xf>
    <xf numFmtId="0" fontId="32" fillId="2" borderId="3" xfId="0" applyFont="1" applyFill="1" applyBorder="1" applyAlignment="1">
      <alignment vertical="center" wrapText="1"/>
    </xf>
    <xf numFmtId="0" fontId="22" fillId="2" borderId="1" xfId="0" applyFont="1" applyFill="1" applyBorder="1" applyAlignment="1">
      <alignment vertical="center" wrapText="1"/>
    </xf>
    <xf numFmtId="3" fontId="22" fillId="2" borderId="1" xfId="0" applyNumberFormat="1" applyFont="1" applyFill="1" applyBorder="1" applyAlignment="1">
      <alignment horizontal="justify" vertical="center" wrapText="1"/>
    </xf>
    <xf numFmtId="0" fontId="22" fillId="2" borderId="1" xfId="0" applyFont="1" applyFill="1" applyBorder="1" applyAlignment="1">
      <alignment horizontal="justify" vertical="center" wrapText="1"/>
    </xf>
    <xf numFmtId="3" fontId="22" fillId="2" borderId="1" xfId="0" applyNumberFormat="1" applyFont="1" applyFill="1" applyBorder="1" applyAlignment="1">
      <alignment horizontal="left" vertical="center" wrapText="1"/>
    </xf>
    <xf numFmtId="0" fontId="28" fillId="2" borderId="0" xfId="0" applyFont="1" applyFill="1" applyAlignment="1">
      <alignment vertical="center"/>
    </xf>
    <xf numFmtId="0" fontId="22" fillId="2" borderId="1" xfId="0" applyFont="1" applyFill="1" applyBorder="1" applyAlignment="1">
      <alignment horizontal="center" vertical="center" wrapText="1"/>
    </xf>
    <xf numFmtId="0" fontId="37" fillId="2" borderId="1" xfId="0" applyFont="1" applyFill="1" applyBorder="1" applyAlignment="1">
      <alignment horizontal="center" vertical="center"/>
    </xf>
    <xf numFmtId="0" fontId="53" fillId="2" borderId="1" xfId="0" applyFont="1" applyFill="1" applyBorder="1" applyAlignment="1">
      <alignment horizontal="center" vertical="center"/>
    </xf>
    <xf numFmtId="0" fontId="4" fillId="2" borderId="1" xfId="0" applyFont="1" applyFill="1" applyBorder="1" applyAlignment="1">
      <alignment horizontal="justify" vertical="center"/>
    </xf>
    <xf numFmtId="0" fontId="4" fillId="0" borderId="0" xfId="0" applyFont="1"/>
    <xf numFmtId="3" fontId="32" fillId="2" borderId="1" xfId="0" applyNumberFormat="1" applyFont="1" applyFill="1" applyBorder="1" applyAlignment="1">
      <alignment horizontal="justify" vertical="center"/>
    </xf>
    <xf numFmtId="3" fontId="4" fillId="2" borderId="1" xfId="0" applyNumberFormat="1" applyFont="1" applyFill="1" applyBorder="1" applyAlignment="1">
      <alignment horizontal="justify" vertical="center"/>
    </xf>
    <xf numFmtId="3" fontId="32" fillId="2" borderId="1" xfId="62" applyNumberFormat="1" applyFont="1" applyFill="1" applyBorder="1" applyAlignment="1">
      <alignment horizontal="justify" vertical="center" wrapText="1"/>
    </xf>
    <xf numFmtId="3" fontId="32" fillId="2" borderId="2" xfId="0" applyNumberFormat="1" applyFont="1" applyFill="1" applyBorder="1" applyAlignment="1">
      <alignment horizontal="justify" vertical="center" wrapText="1"/>
    </xf>
    <xf numFmtId="0" fontId="32" fillId="0" borderId="1" xfId="0" applyFont="1" applyBorder="1" applyAlignment="1">
      <alignment vertical="center" wrapText="1"/>
    </xf>
    <xf numFmtId="166" fontId="4" fillId="0" borderId="4" xfId="29" applyNumberFormat="1" applyFont="1" applyBorder="1" applyAlignment="1">
      <alignment vertical="center" wrapText="1"/>
    </xf>
    <xf numFmtId="166" fontId="4" fillId="0" borderId="1" xfId="29" applyNumberFormat="1" applyFont="1" applyBorder="1" applyAlignment="1">
      <alignment vertical="center" wrapText="1"/>
    </xf>
    <xf numFmtId="166" fontId="32" fillId="0" borderId="1" xfId="29" applyNumberFormat="1" applyFont="1" applyBorder="1" applyAlignment="1">
      <alignment vertical="center" wrapText="1"/>
    </xf>
    <xf numFmtId="0" fontId="32" fillId="2" borderId="0" xfId="0" applyFont="1" applyFill="1" applyAlignment="1">
      <alignment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4" fillId="2" borderId="0" xfId="0" applyFont="1" applyFill="1"/>
    <xf numFmtId="0" fontId="98" fillId="0" borderId="0" xfId="0" applyFont="1"/>
    <xf numFmtId="0" fontId="38" fillId="2" borderId="0" xfId="0" applyFont="1" applyFill="1"/>
    <xf numFmtId="166" fontId="24" fillId="2" borderId="0" xfId="0" applyNumberFormat="1" applyFont="1" applyFill="1"/>
    <xf numFmtId="0" fontId="74" fillId="2" borderId="3" xfId="0" applyFont="1" applyFill="1" applyBorder="1" applyAlignment="1">
      <alignment horizontal="center" vertical="center"/>
    </xf>
    <xf numFmtId="37" fontId="74" fillId="2" borderId="3" xfId="0" applyNumberFormat="1" applyFont="1" applyFill="1" applyBorder="1" applyAlignment="1">
      <alignment horizontal="center" vertical="center" wrapText="1"/>
    </xf>
    <xf numFmtId="43" fontId="74" fillId="2" borderId="3" xfId="29" applyFont="1" applyFill="1" applyBorder="1" applyAlignment="1">
      <alignment horizontal="center" vertical="center" wrapText="1"/>
    </xf>
    <xf numFmtId="0" fontId="74" fillId="2" borderId="3" xfId="0" applyFont="1" applyFill="1" applyBorder="1" applyAlignment="1">
      <alignment vertical="center"/>
    </xf>
    <xf numFmtId="169" fontId="74" fillId="2" borderId="3" xfId="29" applyNumberFormat="1" applyFont="1" applyFill="1" applyBorder="1" applyAlignment="1">
      <alignment horizontal="right" vertical="center" wrapText="1"/>
    </xf>
    <xf numFmtId="0" fontId="74" fillId="2" borderId="3" xfId="0" applyFont="1" applyFill="1" applyBorder="1" applyAlignment="1">
      <alignment horizontal="left" vertical="center"/>
    </xf>
    <xf numFmtId="0" fontId="79" fillId="2" borderId="3" xfId="0" applyFont="1" applyFill="1" applyBorder="1" applyAlignment="1">
      <alignment horizontal="center" vertical="center"/>
    </xf>
    <xf numFmtId="0" fontId="32" fillId="2" borderId="3" xfId="0" applyFont="1" applyFill="1" applyBorder="1" applyAlignment="1">
      <alignment horizontal="left" vertical="center" wrapText="1"/>
    </xf>
    <xf numFmtId="0" fontId="79" fillId="2" borderId="3" xfId="0" quotePrefix="1" applyFont="1" applyFill="1" applyBorder="1" applyAlignment="1">
      <alignment horizontal="center" vertical="center"/>
    </xf>
    <xf numFmtId="169" fontId="5" fillId="2" borderId="3" xfId="29" applyNumberFormat="1" applyFont="1" applyFill="1" applyBorder="1" applyAlignment="1">
      <alignment horizontal="right" vertical="center" wrapText="1"/>
    </xf>
    <xf numFmtId="169" fontId="77" fillId="2" borderId="3" xfId="29" applyNumberFormat="1" applyFont="1" applyFill="1" applyBorder="1" applyAlignment="1">
      <alignment horizontal="right" vertical="center" wrapText="1"/>
    </xf>
    <xf numFmtId="169" fontId="32" fillId="2" borderId="3" xfId="29" applyNumberFormat="1" applyFont="1" applyFill="1" applyBorder="1" applyAlignment="1">
      <alignment horizontal="right" vertical="center" wrapText="1"/>
    </xf>
    <xf numFmtId="169" fontId="79" fillId="2" borderId="3" xfId="29" applyNumberFormat="1" applyFont="1" applyFill="1" applyBorder="1" applyAlignment="1">
      <alignment horizontal="right" vertical="center" wrapText="1"/>
    </xf>
    <xf numFmtId="0" fontId="32" fillId="2" borderId="3" xfId="1" applyFont="1" applyFill="1" applyBorder="1" applyAlignment="1">
      <alignment horizontal="left" vertical="center" wrapText="1"/>
    </xf>
    <xf numFmtId="0" fontId="32" fillId="2" borderId="3" xfId="1" applyFont="1" applyFill="1" applyBorder="1" applyAlignment="1">
      <alignment vertical="center" wrapText="1"/>
    </xf>
    <xf numFmtId="0" fontId="79" fillId="2" borderId="3" xfId="0" applyFont="1" applyFill="1" applyBorder="1" applyAlignment="1">
      <alignment vertical="center" wrapText="1"/>
    </xf>
    <xf numFmtId="0" fontId="74" fillId="2" borderId="3" xfId="0" quotePrefix="1" applyFont="1" applyFill="1" applyBorder="1" applyAlignment="1">
      <alignment horizontal="center" vertical="center"/>
    </xf>
    <xf numFmtId="169" fontId="4" fillId="2" borderId="3" xfId="29" applyNumberFormat="1" applyFont="1" applyFill="1" applyBorder="1" applyAlignment="1">
      <alignment horizontal="right" vertical="center" wrapText="1"/>
    </xf>
    <xf numFmtId="0" fontId="99" fillId="2" borderId="3" xfId="0" applyFont="1" applyFill="1" applyBorder="1" applyAlignment="1">
      <alignment horizontal="left" vertical="center" wrapText="1"/>
    </xf>
    <xf numFmtId="0" fontId="79" fillId="2" borderId="3" xfId="0" applyFont="1" applyFill="1" applyBorder="1" applyAlignment="1">
      <alignment horizontal="left" vertical="center" wrapText="1"/>
    </xf>
    <xf numFmtId="0" fontId="79" fillId="2" borderId="3" xfId="0" applyFont="1" applyFill="1" applyBorder="1" applyAlignment="1">
      <alignment horizontal="left" vertical="center"/>
    </xf>
    <xf numFmtId="0" fontId="79" fillId="2" borderId="3" xfId="0" applyFont="1" applyFill="1" applyBorder="1" applyAlignment="1">
      <alignment vertical="center"/>
    </xf>
    <xf numFmtId="37" fontId="79" fillId="2" borderId="3" xfId="0" applyNumberFormat="1" applyFont="1" applyFill="1" applyBorder="1" applyAlignment="1">
      <alignment horizontal="center" vertical="center"/>
    </xf>
    <xf numFmtId="37" fontId="86" fillId="2" borderId="3" xfId="0" applyNumberFormat="1" applyFont="1" applyFill="1" applyBorder="1" applyAlignment="1">
      <alignment horizontal="center" vertical="center" wrapText="1"/>
    </xf>
    <xf numFmtId="0" fontId="55" fillId="2" borderId="3" xfId="0" applyFont="1" applyFill="1" applyBorder="1" applyAlignment="1">
      <alignment horizontal="center" vertical="center" wrapText="1"/>
    </xf>
    <xf numFmtId="0" fontId="55" fillId="2" borderId="3" xfId="29" applyNumberFormat="1" applyFont="1" applyFill="1" applyBorder="1" applyAlignment="1">
      <alignment horizontal="center" vertical="center" wrapText="1"/>
    </xf>
    <xf numFmtId="166" fontId="24" fillId="2" borderId="3" xfId="29" applyNumberFormat="1" applyFont="1" applyFill="1" applyBorder="1" applyAlignment="1">
      <alignment horizontal="right" vertical="center"/>
    </xf>
    <xf numFmtId="3" fontId="24" fillId="2" borderId="3" xfId="29" applyNumberFormat="1" applyFont="1" applyFill="1" applyBorder="1" applyAlignment="1">
      <alignment horizontal="right" vertical="center"/>
    </xf>
    <xf numFmtId="169" fontId="22" fillId="2" borderId="4" xfId="29" applyNumberFormat="1" applyFont="1" applyFill="1" applyBorder="1" applyAlignment="1">
      <alignment horizontal="right" vertical="center"/>
    </xf>
    <xf numFmtId="166" fontId="22" fillId="2" borderId="4" xfId="29" applyNumberFormat="1" applyFont="1" applyFill="1" applyBorder="1" applyAlignment="1">
      <alignment horizontal="right" vertical="center"/>
    </xf>
    <xf numFmtId="0" fontId="22" fillId="2" borderId="4" xfId="0" applyFont="1" applyFill="1" applyBorder="1" applyAlignment="1">
      <alignment horizontal="right" vertical="center"/>
    </xf>
    <xf numFmtId="166" fontId="22" fillId="2" borderId="1" xfId="29" applyNumberFormat="1" applyFont="1" applyFill="1" applyBorder="1" applyAlignment="1">
      <alignment horizontal="right" vertical="center"/>
    </xf>
    <xf numFmtId="169" fontId="22" fillId="2" borderId="1" xfId="29" applyNumberFormat="1" applyFont="1" applyFill="1" applyBorder="1" applyAlignment="1">
      <alignment horizontal="right" vertical="center"/>
    </xf>
    <xf numFmtId="0" fontId="22" fillId="2" borderId="1" xfId="0" applyFont="1" applyFill="1" applyBorder="1" applyAlignment="1">
      <alignment horizontal="right" vertical="center"/>
    </xf>
    <xf numFmtId="169" fontId="22" fillId="2" borderId="2" xfId="29" applyNumberFormat="1" applyFont="1" applyFill="1" applyBorder="1" applyAlignment="1">
      <alignment horizontal="right" vertical="center"/>
    </xf>
    <xf numFmtId="166" fontId="22" fillId="2" borderId="2" xfId="29" applyNumberFormat="1" applyFont="1" applyFill="1" applyBorder="1" applyAlignment="1">
      <alignment horizontal="right" vertical="center"/>
    </xf>
    <xf numFmtId="0" fontId="22" fillId="2" borderId="2" xfId="0" applyFont="1" applyFill="1" applyBorder="1" applyAlignment="1">
      <alignment horizontal="right" vertical="center"/>
    </xf>
    <xf numFmtId="0" fontId="86" fillId="2" borderId="3" xfId="29" applyNumberFormat="1" applyFont="1" applyFill="1" applyBorder="1" applyAlignment="1">
      <alignment horizontal="center" vertical="center" wrapText="1"/>
    </xf>
    <xf numFmtId="0" fontId="5" fillId="2" borderId="3" xfId="29"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95" fillId="0" borderId="3" xfId="0" applyFont="1" applyBorder="1" applyAlignment="1">
      <alignment horizontal="center" vertical="center"/>
    </xf>
    <xf numFmtId="0" fontId="32" fillId="2" borderId="4" xfId="0" applyFont="1" applyFill="1" applyBorder="1" applyAlignment="1">
      <alignment horizontal="left" vertical="center" wrapText="1"/>
    </xf>
    <xf numFmtId="0" fontId="32" fillId="2" borderId="1" xfId="0" applyFont="1" applyFill="1" applyBorder="1" applyAlignment="1">
      <alignment horizontal="left" vertical="center" wrapText="1"/>
    </xf>
    <xf numFmtId="43" fontId="32" fillId="2" borderId="1" xfId="29" applyFont="1" applyFill="1" applyBorder="1" applyAlignment="1">
      <alignment horizontal="left" vertical="center" wrapText="1"/>
    </xf>
    <xf numFmtId="0" fontId="32" fillId="2" borderId="2" xfId="0" applyFont="1" applyFill="1" applyBorder="1" applyAlignment="1">
      <alignment horizontal="left" vertical="center" wrapText="1"/>
    </xf>
    <xf numFmtId="166" fontId="68" fillId="2" borderId="0" xfId="29" applyNumberFormat="1" applyFont="1" applyFill="1" applyBorder="1" applyAlignment="1">
      <alignment horizontal="center" vertical="center"/>
    </xf>
    <xf numFmtId="166" fontId="71" fillId="2" borderId="0" xfId="29" applyNumberFormat="1" applyFont="1" applyFill="1" applyBorder="1" applyAlignment="1">
      <alignment horizontal="center" vertical="center"/>
    </xf>
    <xf numFmtId="0" fontId="32" fillId="3" borderId="3" xfId="0" applyFont="1" applyFill="1" applyBorder="1" applyAlignment="1">
      <alignment vertical="center" wrapText="1"/>
    </xf>
    <xf numFmtId="0" fontId="32" fillId="2" borderId="3" xfId="0" applyFont="1" applyFill="1" applyBorder="1" applyAlignment="1">
      <alignment horizontal="center" vertical="center" wrapText="1"/>
    </xf>
    <xf numFmtId="0" fontId="22" fillId="2" borderId="1" xfId="0" applyFont="1" applyFill="1" applyBorder="1" applyAlignment="1">
      <alignment horizontal="justify" vertical="center"/>
    </xf>
    <xf numFmtId="0" fontId="68" fillId="2" borderId="1" xfId="0" applyFont="1" applyFill="1" applyBorder="1" applyAlignment="1">
      <alignment vertical="center" wrapText="1"/>
    </xf>
    <xf numFmtId="0" fontId="22" fillId="2" borderId="7" xfId="0" applyFont="1" applyFill="1" applyBorder="1" applyAlignment="1">
      <alignment horizontal="center" vertical="center" wrapText="1"/>
    </xf>
    <xf numFmtId="0" fontId="22" fillId="2" borderId="7" xfId="0" applyFont="1" applyFill="1" applyBorder="1" applyAlignment="1">
      <alignment horizontal="justify" vertical="center"/>
    </xf>
    <xf numFmtId="166" fontId="22" fillId="2" borderId="7" xfId="29" applyNumberFormat="1" applyFont="1" applyFill="1" applyBorder="1" applyAlignment="1">
      <alignment horizontal="center" vertical="center" wrapText="1"/>
    </xf>
    <xf numFmtId="166" fontId="22" fillId="2" borderId="1" xfId="29" applyNumberFormat="1" applyFont="1" applyFill="1" applyBorder="1" applyAlignment="1">
      <alignment horizontal="center" vertical="center" wrapText="1"/>
    </xf>
    <xf numFmtId="0" fontId="22" fillId="2" borderId="1" xfId="0" applyFont="1" applyFill="1" applyBorder="1" applyAlignment="1">
      <alignment vertical="center"/>
    </xf>
    <xf numFmtId="3" fontId="22" fillId="2" borderId="1" xfId="0" applyNumberFormat="1" applyFont="1" applyFill="1" applyBorder="1" applyAlignment="1">
      <alignment vertical="center"/>
    </xf>
    <xf numFmtId="0" fontId="22" fillId="2" borderId="2" xfId="0" applyFont="1" applyFill="1" applyBorder="1" applyAlignment="1">
      <alignment horizontal="center" vertical="center" wrapText="1"/>
    </xf>
    <xf numFmtId="0" fontId="22" fillId="2" borderId="2" xfId="0" applyFont="1" applyFill="1" applyBorder="1" applyAlignment="1">
      <alignment vertical="center" wrapText="1"/>
    </xf>
    <xf numFmtId="166" fontId="22" fillId="2" borderId="2" xfId="29" applyNumberFormat="1" applyFont="1" applyFill="1" applyBorder="1" applyAlignment="1">
      <alignment horizontal="center" vertical="center" wrapText="1"/>
    </xf>
    <xf numFmtId="0" fontId="22" fillId="2" borderId="2" xfId="0" applyFont="1" applyFill="1" applyBorder="1" applyAlignment="1">
      <alignment vertical="center"/>
    </xf>
    <xf numFmtId="166" fontId="22" fillId="2" borderId="2" xfId="29" applyNumberFormat="1" applyFont="1" applyFill="1" applyBorder="1" applyAlignment="1">
      <alignment vertical="center"/>
    </xf>
    <xf numFmtId="0" fontId="32" fillId="2" borderId="7" xfId="0" applyFont="1" applyFill="1" applyBorder="1" applyAlignment="1">
      <alignment horizontal="center" vertical="center"/>
    </xf>
    <xf numFmtId="0" fontId="32" fillId="2" borderId="7" xfId="0" applyFont="1" applyFill="1" applyBorder="1" applyAlignment="1">
      <alignment horizontal="justify" vertical="center" wrapText="1"/>
    </xf>
    <xf numFmtId="3" fontId="38" fillId="2" borderId="7" xfId="29" applyNumberFormat="1" applyFont="1" applyFill="1" applyBorder="1" applyAlignment="1">
      <alignment vertical="center"/>
    </xf>
    <xf numFmtId="3" fontId="38" fillId="2" borderId="7" xfId="0" applyNumberFormat="1" applyFont="1" applyFill="1" applyBorder="1" applyAlignment="1">
      <alignment horizontal="right" vertical="center"/>
    </xf>
    <xf numFmtId="3" fontId="38" fillId="2" borderId="7" xfId="0" applyNumberFormat="1" applyFont="1" applyFill="1" applyBorder="1" applyAlignment="1">
      <alignment vertical="center"/>
    </xf>
    <xf numFmtId="166" fontId="38" fillId="2" borderId="7" xfId="29" applyNumberFormat="1" applyFont="1" applyFill="1" applyBorder="1" applyAlignment="1">
      <alignment vertical="center"/>
    </xf>
    <xf numFmtId="3" fontId="38" fillId="2" borderId="1" xfId="29" applyNumberFormat="1" applyFont="1" applyFill="1" applyBorder="1" applyAlignment="1">
      <alignment vertical="center"/>
    </xf>
    <xf numFmtId="3" fontId="38" fillId="2" borderId="1" xfId="0" applyNumberFormat="1" applyFont="1" applyFill="1" applyBorder="1" applyAlignment="1">
      <alignment horizontal="right" vertical="center"/>
    </xf>
    <xf numFmtId="3" fontId="38" fillId="2" borderId="1" xfId="0" applyNumberFormat="1" applyFont="1" applyFill="1" applyBorder="1" applyAlignment="1">
      <alignment vertical="center"/>
    </xf>
    <xf numFmtId="166" fontId="38" fillId="2" borderId="1" xfId="29" applyNumberFormat="1" applyFont="1" applyFill="1" applyBorder="1" applyAlignment="1">
      <alignment vertical="center"/>
    </xf>
    <xf numFmtId="0" fontId="38" fillId="2" borderId="1" xfId="0" applyFont="1" applyFill="1" applyBorder="1" applyAlignment="1">
      <alignment vertical="center"/>
    </xf>
    <xf numFmtId="169" fontId="38" fillId="2" borderId="1" xfId="29" applyNumberFormat="1" applyFont="1" applyFill="1" applyBorder="1" applyAlignment="1">
      <alignment vertical="center"/>
    </xf>
    <xf numFmtId="3" fontId="39" fillId="2" borderId="1" xfId="0" applyNumberFormat="1" applyFont="1" applyFill="1" applyBorder="1" applyAlignment="1">
      <alignment vertical="center"/>
    </xf>
    <xf numFmtId="3" fontId="22" fillId="2" borderId="1" xfId="29" applyNumberFormat="1" applyFont="1" applyFill="1" applyBorder="1" applyAlignment="1">
      <alignment horizontal="right" vertical="center"/>
    </xf>
    <xf numFmtId="166" fontId="22" fillId="2" borderId="1" xfId="29" applyNumberFormat="1" applyFont="1" applyFill="1" applyBorder="1" applyAlignment="1">
      <alignment horizontal="left" vertical="center" wrapText="1"/>
    </xf>
    <xf numFmtId="43" fontId="38" fillId="2" borderId="1" xfId="29" applyFont="1" applyFill="1" applyBorder="1" applyAlignment="1">
      <alignment vertical="center"/>
    </xf>
    <xf numFmtId="43" fontId="38" fillId="2" borderId="1" xfId="29" applyFont="1" applyFill="1" applyBorder="1" applyAlignment="1">
      <alignment horizontal="right" vertical="center"/>
    </xf>
    <xf numFmtId="3" fontId="32" fillId="2" borderId="1" xfId="0" applyNumberFormat="1" applyFont="1" applyFill="1" applyBorder="1" applyAlignment="1">
      <alignment vertical="center"/>
    </xf>
    <xf numFmtId="0" fontId="32" fillId="2" borderId="1" xfId="0" applyFont="1" applyFill="1" applyBorder="1" applyAlignment="1">
      <alignment vertical="center"/>
    </xf>
    <xf numFmtId="166" fontId="79" fillId="2" borderId="1" xfId="29" applyNumberFormat="1" applyFont="1" applyFill="1" applyBorder="1" applyAlignment="1">
      <alignment horizontal="left" vertical="center" wrapText="1"/>
    </xf>
    <xf numFmtId="3" fontId="79" fillId="2" borderId="1" xfId="0" applyNumberFormat="1" applyFont="1" applyFill="1" applyBorder="1" applyAlignment="1">
      <alignment horizontal="justify" vertical="center" wrapText="1"/>
    </xf>
    <xf numFmtId="3" fontId="38" fillId="2" borderId="1" xfId="29" applyNumberFormat="1" applyFont="1" applyFill="1" applyBorder="1" applyAlignment="1">
      <alignment horizontal="right" vertical="center"/>
    </xf>
    <xf numFmtId="0" fontId="87" fillId="2" borderId="1" xfId="0" applyFont="1" applyFill="1" applyBorder="1" applyAlignment="1">
      <alignment horizontal="justify" vertical="center"/>
    </xf>
    <xf numFmtId="3" fontId="79" fillId="2" borderId="1" xfId="0" applyNumberFormat="1" applyFont="1" applyFill="1" applyBorder="1" applyAlignment="1">
      <alignment horizontal="left" vertical="center" wrapText="1"/>
    </xf>
    <xf numFmtId="0" fontId="38" fillId="2" borderId="2" xfId="0" applyFont="1" applyFill="1" applyBorder="1" applyAlignment="1">
      <alignment horizontal="center" vertical="center"/>
    </xf>
    <xf numFmtId="3" fontId="87" fillId="2" borderId="2" xfId="0" applyNumberFormat="1" applyFont="1" applyFill="1" applyBorder="1" applyAlignment="1">
      <alignment horizontal="left" vertical="center" wrapText="1"/>
    </xf>
    <xf numFmtId="169" fontId="38" fillId="2" borderId="2" xfId="29" applyNumberFormat="1" applyFont="1" applyFill="1" applyBorder="1" applyAlignment="1">
      <alignment vertical="center"/>
    </xf>
    <xf numFmtId="3" fontId="38" fillId="2" borderId="2" xfId="29" applyNumberFormat="1" applyFont="1" applyFill="1" applyBorder="1" applyAlignment="1">
      <alignment vertical="center"/>
    </xf>
    <xf numFmtId="166" fontId="87" fillId="2" borderId="2" xfId="29" applyNumberFormat="1" applyFont="1" applyFill="1" applyBorder="1" applyAlignment="1">
      <alignment horizontal="left" vertical="center" wrapText="1"/>
    </xf>
    <xf numFmtId="0" fontId="38" fillId="2" borderId="2" xfId="0" applyFont="1" applyFill="1" applyBorder="1" applyAlignment="1">
      <alignment vertical="center"/>
    </xf>
    <xf numFmtId="3" fontId="38" fillId="2" borderId="2" xfId="0" applyNumberFormat="1" applyFont="1" applyFill="1" applyBorder="1" applyAlignment="1">
      <alignment vertical="center"/>
    </xf>
    <xf numFmtId="166" fontId="32" fillId="0" borderId="4" xfId="29" applyNumberFormat="1" applyFont="1" applyBorder="1" applyAlignment="1">
      <alignment horizontal="center" vertical="center" wrapText="1"/>
    </xf>
    <xf numFmtId="43" fontId="32" fillId="2" borderId="1" xfId="29" applyFont="1" applyFill="1" applyBorder="1" applyAlignment="1">
      <alignment vertical="center" wrapText="1"/>
    </xf>
    <xf numFmtId="0" fontId="32" fillId="2" borderId="7" xfId="0" applyFont="1" applyFill="1" applyBorder="1" applyAlignment="1">
      <alignment horizontal="left" vertical="center" wrapText="1"/>
    </xf>
    <xf numFmtId="0" fontId="38" fillId="2" borderId="7" xfId="0" applyFont="1" applyFill="1" applyBorder="1" applyAlignment="1">
      <alignment horizontal="center" vertical="center" wrapText="1"/>
    </xf>
    <xf numFmtId="0" fontId="38" fillId="2" borderId="7" xfId="0" applyFont="1" applyFill="1" applyBorder="1" applyAlignment="1">
      <alignment horizontal="left" vertical="center" wrapText="1"/>
    </xf>
    <xf numFmtId="0" fontId="38" fillId="2" borderId="1" xfId="0" applyFont="1" applyFill="1" applyBorder="1" applyAlignment="1">
      <alignment horizontal="center" vertical="center" wrapText="1"/>
    </xf>
    <xf numFmtId="0" fontId="38" fillId="2" borderId="1" xfId="0" applyFont="1" applyFill="1" applyBorder="1" applyAlignment="1">
      <alignment horizontal="left" vertical="center" wrapText="1"/>
    </xf>
    <xf numFmtId="0" fontId="38" fillId="2" borderId="2" xfId="0" applyFont="1" applyFill="1" applyBorder="1" applyAlignment="1">
      <alignment horizontal="center" vertical="center" wrapText="1"/>
    </xf>
    <xf numFmtId="0" fontId="38" fillId="2" borderId="2" xfId="0" applyFont="1" applyFill="1" applyBorder="1" applyAlignment="1">
      <alignment horizontal="left" vertical="center" wrapText="1"/>
    </xf>
    <xf numFmtId="0" fontId="79" fillId="0" borderId="1" xfId="0" applyFont="1" applyBorder="1" applyAlignment="1">
      <alignment horizontal="center" vertical="center" wrapText="1"/>
    </xf>
    <xf numFmtId="166" fontId="79" fillId="2" borderId="1" xfId="29" applyNumberFormat="1" applyFont="1" applyFill="1" applyBorder="1" applyAlignment="1">
      <alignment horizontal="center" vertical="center"/>
    </xf>
    <xf numFmtId="0" fontId="79" fillId="0" borderId="1" xfId="0" applyFont="1" applyBorder="1" applyAlignment="1">
      <alignment horizontal="center" vertical="center"/>
    </xf>
    <xf numFmtId="0" fontId="79" fillId="0" borderId="2" xfId="0" applyFont="1" applyBorder="1" applyAlignment="1">
      <alignment horizontal="center" vertical="center" wrapText="1"/>
    </xf>
    <xf numFmtId="166" fontId="79" fillId="2" borderId="2" xfId="29" applyNumberFormat="1" applyFont="1" applyFill="1" applyBorder="1" applyAlignment="1">
      <alignment horizontal="center" vertical="center"/>
    </xf>
    <xf numFmtId="0" fontId="87" fillId="2" borderId="7" xfId="0" quotePrefix="1" applyFont="1" applyFill="1" applyBorder="1" applyAlignment="1">
      <alignment horizontal="center" vertical="center"/>
    </xf>
    <xf numFmtId="0" fontId="38" fillId="2" borderId="7" xfId="0" applyFont="1" applyFill="1" applyBorder="1" applyAlignment="1">
      <alignment vertical="center" wrapText="1"/>
    </xf>
    <xf numFmtId="166" fontId="38" fillId="2" borderId="7" xfId="29" applyNumberFormat="1" applyFont="1" applyFill="1" applyBorder="1" applyAlignment="1">
      <alignment horizontal="right" vertical="center" wrapText="1"/>
    </xf>
    <xf numFmtId="166" fontId="87" fillId="2" borderId="7" xfId="29" applyNumberFormat="1" applyFont="1" applyFill="1" applyBorder="1" applyAlignment="1">
      <alignment horizontal="right" vertical="center"/>
    </xf>
    <xf numFmtId="0" fontId="87" fillId="2" borderId="1" xfId="0" quotePrefix="1" applyFont="1" applyFill="1" applyBorder="1" applyAlignment="1">
      <alignment horizontal="center" vertical="center"/>
    </xf>
    <xf numFmtId="0" fontId="38" fillId="2" borderId="1" xfId="0" applyFont="1" applyFill="1" applyBorder="1" applyAlignment="1">
      <alignment vertical="center" wrapText="1"/>
    </xf>
    <xf numFmtId="166" fontId="38" fillId="2" borderId="1" xfId="29" applyNumberFormat="1" applyFont="1" applyFill="1" applyBorder="1" applyAlignment="1">
      <alignment horizontal="right" vertical="center" wrapText="1"/>
    </xf>
    <xf numFmtId="166" fontId="87" fillId="2" borderId="1" xfId="29" applyNumberFormat="1" applyFont="1" applyFill="1" applyBorder="1" applyAlignment="1">
      <alignment horizontal="right" vertical="center"/>
    </xf>
    <xf numFmtId="4" fontId="87" fillId="2" borderId="1" xfId="29" applyNumberFormat="1" applyFont="1" applyFill="1" applyBorder="1" applyAlignment="1">
      <alignment horizontal="right" vertical="center"/>
    </xf>
    <xf numFmtId="0" fontId="87" fillId="2" borderId="2" xfId="0" quotePrefix="1" applyFont="1" applyFill="1" applyBorder="1" applyAlignment="1">
      <alignment horizontal="center" vertical="center"/>
    </xf>
    <xf numFmtId="0" fontId="38" fillId="2" borderId="2" xfId="0" applyFont="1" applyFill="1" applyBorder="1" applyAlignment="1">
      <alignment vertical="center" wrapText="1"/>
    </xf>
    <xf numFmtId="166" fontId="38" fillId="2" borderId="2" xfId="29" applyNumberFormat="1" applyFont="1" applyFill="1" applyBorder="1" applyAlignment="1">
      <alignment horizontal="right" vertical="center" wrapText="1"/>
    </xf>
    <xf numFmtId="166" fontId="87" fillId="2" borderId="2" xfId="29" applyNumberFormat="1" applyFont="1" applyFill="1" applyBorder="1" applyAlignment="1">
      <alignment horizontal="right" vertical="center"/>
    </xf>
    <xf numFmtId="0" fontId="39" fillId="0" borderId="3" xfId="50" applyFont="1" applyFill="1" applyBorder="1" applyAlignment="1">
      <alignment horizontal="center" vertical="center" wrapText="1"/>
    </xf>
    <xf numFmtId="0" fontId="35" fillId="0" borderId="3" xfId="50" applyFont="1" applyFill="1" applyBorder="1" applyAlignment="1">
      <alignment horizontal="center" vertical="center" wrapText="1"/>
    </xf>
    <xf numFmtId="0" fontId="39" fillId="0" borderId="10" xfId="50" applyFont="1" applyFill="1" applyBorder="1" applyAlignment="1">
      <alignment horizontal="center" vertical="center" wrapText="1"/>
    </xf>
    <xf numFmtId="0" fontId="35" fillId="0" borderId="0" xfId="50" applyFont="1" applyFill="1" applyBorder="1" applyAlignment="1">
      <alignment horizontal="center" vertical="center" wrapText="1"/>
    </xf>
    <xf numFmtId="43" fontId="35" fillId="0" borderId="0" xfId="5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0" xfId="0" applyFont="1" applyAlignment="1">
      <alignment horizontal="center" vertical="center" wrapText="1"/>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68" fillId="0" borderId="1" xfId="50" applyFont="1" applyFill="1" applyBorder="1" applyAlignment="1">
      <alignment horizontal="left" vertical="center" wrapText="1"/>
    </xf>
    <xf numFmtId="0" fontId="68" fillId="0" borderId="2" xfId="50" applyFont="1" applyFill="1" applyBorder="1" applyAlignment="1">
      <alignment horizontal="left" vertical="center" wrapText="1"/>
    </xf>
    <xf numFmtId="1" fontId="38" fillId="0" borderId="1" xfId="50" applyNumberFormat="1" applyFont="1" applyFill="1" applyBorder="1" applyAlignment="1">
      <alignment horizontal="center" vertical="center" wrapText="1"/>
    </xf>
    <xf numFmtId="0" fontId="38" fillId="0" borderId="1" xfId="50" applyFont="1" applyFill="1" applyBorder="1" applyAlignment="1">
      <alignment horizontal="center" vertical="center" wrapText="1"/>
    </xf>
    <xf numFmtId="0" fontId="53" fillId="0" borderId="1" xfId="50" applyFont="1" applyFill="1" applyBorder="1" applyAlignment="1">
      <alignment horizontal="center" vertical="center" wrapText="1"/>
    </xf>
    <xf numFmtId="0" fontId="39" fillId="0" borderId="1" xfId="50" applyFont="1" applyFill="1" applyBorder="1" applyAlignment="1">
      <alignment horizontal="center" vertical="center" wrapText="1"/>
    </xf>
    <xf numFmtId="165" fontId="38" fillId="0" borderId="1" xfId="12" applyFont="1" applyFill="1" applyBorder="1" applyAlignment="1">
      <alignment horizontal="right" vertical="center" wrapText="1"/>
    </xf>
    <xf numFmtId="0" fontId="38" fillId="0" borderId="2" xfId="50" applyFont="1" applyFill="1" applyBorder="1" applyAlignment="1">
      <alignment horizontal="center" vertical="center" wrapText="1"/>
    </xf>
    <xf numFmtId="0" fontId="38" fillId="0" borderId="0" xfId="38" applyFont="1" applyFill="1" applyBorder="1" applyAlignment="1">
      <alignment horizontal="center" vertical="center" wrapText="1"/>
    </xf>
    <xf numFmtId="0" fontId="39" fillId="0" borderId="0" xfId="38" applyFont="1" applyFill="1" applyBorder="1" applyAlignment="1">
      <alignment horizontal="center" vertical="center" wrapText="1"/>
    </xf>
    <xf numFmtId="0" fontId="32" fillId="0" borderId="0" xfId="38" applyFont="1" applyFill="1" applyBorder="1" applyAlignment="1">
      <alignment horizontal="center" vertical="center" wrapText="1"/>
    </xf>
    <xf numFmtId="2" fontId="38" fillId="0" borderId="0" xfId="38" applyNumberFormat="1" applyFont="1" applyFill="1" applyBorder="1" applyAlignment="1">
      <alignment horizontal="center" vertical="center" wrapText="1"/>
    </xf>
    <xf numFmtId="170" fontId="38" fillId="0" borderId="0" xfId="38" applyNumberFormat="1" applyFont="1" applyFill="1" applyBorder="1" applyAlignment="1">
      <alignment horizontal="center" vertical="center" wrapText="1"/>
    </xf>
    <xf numFmtId="0" fontId="39" fillId="0" borderId="1" xfId="50" applyFont="1" applyFill="1" applyBorder="1" applyAlignment="1">
      <alignment horizontal="right" vertical="center" wrapText="1"/>
    </xf>
    <xf numFmtId="165" fontId="53" fillId="0" borderId="1" xfId="12" applyFont="1" applyFill="1" applyBorder="1" applyAlignment="1">
      <alignment horizontal="right" vertical="center" wrapText="1"/>
    </xf>
    <xf numFmtId="0" fontId="39" fillId="0" borderId="1" xfId="38" applyFont="1" applyFill="1" applyBorder="1" applyAlignment="1">
      <alignment horizontal="right" vertical="center" wrapText="1"/>
    </xf>
    <xf numFmtId="165" fontId="39" fillId="0" borderId="1" xfId="12" applyFont="1" applyFill="1" applyBorder="1" applyAlignment="1">
      <alignment horizontal="right" vertical="center" wrapText="1"/>
    </xf>
    <xf numFmtId="0" fontId="38" fillId="0" borderId="1" xfId="38" applyFont="1" applyFill="1" applyBorder="1" applyAlignment="1">
      <alignment horizontal="right" vertical="center" wrapText="1"/>
    </xf>
    <xf numFmtId="0" fontId="38" fillId="0" borderId="1" xfId="50" applyFont="1" applyFill="1" applyBorder="1" applyAlignment="1">
      <alignment horizontal="right" vertical="center" wrapText="1"/>
    </xf>
    <xf numFmtId="0" fontId="38" fillId="0" borderId="2" xfId="50" applyFont="1" applyFill="1" applyBorder="1" applyAlignment="1">
      <alignment horizontal="right" vertical="center" wrapText="1"/>
    </xf>
    <xf numFmtId="170" fontId="38" fillId="0" borderId="2" xfId="17" applyNumberFormat="1" applyFont="1" applyFill="1" applyBorder="1" applyAlignment="1">
      <alignment horizontal="right" vertical="center" wrapText="1"/>
    </xf>
    <xf numFmtId="170" fontId="38" fillId="0" borderId="2" xfId="12" applyNumberFormat="1" applyFont="1" applyFill="1" applyBorder="1" applyAlignment="1">
      <alignment horizontal="right" vertical="center" wrapText="1"/>
    </xf>
    <xf numFmtId="0" fontId="38" fillId="0" borderId="2" xfId="38" applyFont="1" applyFill="1" applyBorder="1" applyAlignment="1">
      <alignment horizontal="right" vertical="center" wrapText="1"/>
    </xf>
    <xf numFmtId="165" fontId="38" fillId="0" borderId="2" xfId="12" applyFont="1" applyFill="1" applyBorder="1" applyAlignment="1">
      <alignment horizontal="right" vertical="center" wrapText="1"/>
    </xf>
    <xf numFmtId="4" fontId="38" fillId="0" borderId="1" xfId="12" applyNumberFormat="1" applyFont="1" applyFill="1" applyBorder="1" applyAlignment="1">
      <alignment horizontal="right" vertical="center" wrapText="1"/>
    </xf>
    <xf numFmtId="4" fontId="39" fillId="0" borderId="1" xfId="50" applyNumberFormat="1" applyFont="1" applyFill="1" applyBorder="1" applyAlignment="1">
      <alignment horizontal="right" vertical="center" wrapText="1"/>
    </xf>
    <xf numFmtId="4" fontId="39" fillId="0" borderId="1" xfId="12" applyNumberFormat="1" applyFont="1" applyFill="1" applyBorder="1" applyAlignment="1">
      <alignment horizontal="right" vertical="center" wrapText="1"/>
    </xf>
    <xf numFmtId="4" fontId="38" fillId="0" borderId="1" xfId="50" applyNumberFormat="1" applyFont="1" applyFill="1" applyBorder="1" applyAlignment="1">
      <alignment horizontal="right" vertical="center" wrapText="1"/>
    </xf>
    <xf numFmtId="0" fontId="53" fillId="0" borderId="7" xfId="50" applyFont="1" applyFill="1" applyBorder="1" applyAlignment="1">
      <alignment horizontal="center" vertical="center" wrapText="1"/>
    </xf>
    <xf numFmtId="0" fontId="39" fillId="0" borderId="7" xfId="50" applyFont="1" applyFill="1" applyBorder="1" applyAlignment="1">
      <alignment horizontal="center" vertical="center" wrapText="1"/>
    </xf>
    <xf numFmtId="4" fontId="39" fillId="0" borderId="7" xfId="12" applyNumberFormat="1" applyFont="1" applyFill="1" applyBorder="1" applyAlignment="1">
      <alignment horizontal="right" vertical="center" wrapText="1"/>
    </xf>
    <xf numFmtId="165" fontId="39" fillId="0" borderId="7" xfId="12" applyFont="1" applyFill="1" applyBorder="1" applyAlignment="1">
      <alignment horizontal="right" vertical="center" wrapText="1"/>
    </xf>
    <xf numFmtId="165" fontId="39" fillId="0" borderId="7" xfId="12" applyNumberFormat="1" applyFont="1" applyFill="1" applyBorder="1" applyAlignment="1">
      <alignment horizontal="right" vertical="center" wrapText="1"/>
    </xf>
    <xf numFmtId="0" fontId="39" fillId="0" borderId="7" xfId="38" applyFont="1" applyFill="1" applyBorder="1" applyAlignment="1">
      <alignment horizontal="right" vertical="center" wrapText="1"/>
    </xf>
    <xf numFmtId="4" fontId="38" fillId="0" borderId="2" xfId="50" applyNumberFormat="1" applyFont="1" applyFill="1" applyBorder="1" applyAlignment="1">
      <alignment horizontal="right" vertical="center" wrapText="1"/>
    </xf>
    <xf numFmtId="4" fontId="87" fillId="0" borderId="1" xfId="29" applyNumberFormat="1" applyFont="1" applyFill="1" applyBorder="1" applyAlignment="1">
      <alignment horizontal="right" vertical="center" wrapText="1"/>
    </xf>
    <xf numFmtId="4" fontId="87" fillId="0" borderId="2" xfId="29" applyNumberFormat="1" applyFont="1" applyFill="1" applyBorder="1" applyAlignment="1">
      <alignment horizontal="right" vertical="center" wrapText="1"/>
    </xf>
    <xf numFmtId="4" fontId="38" fillId="0" borderId="2" xfId="12" applyNumberFormat="1" applyFont="1" applyFill="1" applyBorder="1" applyAlignment="1">
      <alignment horizontal="right" vertical="center" wrapText="1"/>
    </xf>
    <xf numFmtId="0" fontId="22"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32" fillId="0" borderId="0" xfId="0" applyFont="1" applyAlignment="1">
      <alignment horizontal="center" wrapText="1"/>
    </xf>
    <xf numFmtId="166" fontId="32" fillId="0" borderId="0" xfId="29" applyNumberFormat="1" applyFont="1" applyAlignment="1">
      <alignment horizontal="center" wrapText="1"/>
    </xf>
    <xf numFmtId="43" fontId="32" fillId="0" borderId="0" xfId="29" applyFont="1" applyAlignment="1">
      <alignment horizontal="center" wrapText="1"/>
    </xf>
    <xf numFmtId="43" fontId="5" fillId="0" borderId="0" xfId="29" applyFont="1" applyAlignment="1">
      <alignment horizontal="center" wrapText="1"/>
    </xf>
    <xf numFmtId="0" fontId="5" fillId="0" borderId="0" xfId="0" applyFont="1" applyAlignment="1">
      <alignment horizontal="center" wrapText="1"/>
    </xf>
    <xf numFmtId="43" fontId="22" fillId="0" borderId="0" xfId="29" applyFont="1" applyAlignment="1">
      <alignment horizontal="center" wrapText="1"/>
    </xf>
    <xf numFmtId="0" fontId="22" fillId="0" borderId="0" xfId="0" applyFont="1" applyAlignment="1">
      <alignment horizontal="center" wrapText="1"/>
    </xf>
    <xf numFmtId="43" fontId="24" fillId="0" borderId="0" xfId="29" applyFont="1" applyAlignment="1">
      <alignment horizontal="center" wrapText="1"/>
    </xf>
    <xf numFmtId="0" fontId="24" fillId="0" borderId="0" xfId="0" applyFont="1" applyAlignment="1">
      <alignment horizontal="center" wrapText="1"/>
    </xf>
    <xf numFmtId="0" fontId="22" fillId="2" borderId="7"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166" fontId="22" fillId="0" borderId="7" xfId="29" applyNumberFormat="1" applyFont="1" applyBorder="1" applyAlignment="1">
      <alignment horizontal="right" vertical="center" wrapText="1"/>
    </xf>
    <xf numFmtId="166" fontId="22" fillId="0" borderId="1" xfId="29" applyNumberFormat="1" applyFont="1" applyBorder="1" applyAlignment="1">
      <alignment horizontal="right" vertical="center" wrapText="1"/>
    </xf>
    <xf numFmtId="166" fontId="22" fillId="0" borderId="2" xfId="29" applyNumberFormat="1" applyFont="1" applyBorder="1" applyAlignment="1">
      <alignment horizontal="right" vertical="center" wrapText="1"/>
    </xf>
    <xf numFmtId="43" fontId="38" fillId="2" borderId="1" xfId="29" applyFont="1" applyFill="1" applyBorder="1" applyAlignment="1">
      <alignment horizontal="left" vertical="center" wrapText="1"/>
    </xf>
    <xf numFmtId="0" fontId="32" fillId="2" borderId="0" xfId="0" applyFont="1" applyFill="1" applyAlignment="1">
      <alignment horizontal="center" vertical="center" wrapText="1"/>
    </xf>
    <xf numFmtId="166" fontId="32" fillId="2" borderId="0" xfId="0" applyNumberFormat="1" applyFont="1" applyFill="1" applyAlignment="1">
      <alignment horizontal="center" vertical="center" wrapText="1"/>
    </xf>
    <xf numFmtId="0" fontId="38" fillId="2" borderId="0" xfId="0" applyFont="1" applyFill="1" applyAlignment="1">
      <alignment horizontal="center" vertical="center" wrapText="1"/>
    </xf>
    <xf numFmtId="0" fontId="32" fillId="2" borderId="7" xfId="0" applyFont="1" applyFill="1" applyBorder="1" applyAlignment="1">
      <alignment horizontal="center" vertical="center" wrapText="1"/>
    </xf>
    <xf numFmtId="0" fontId="51" fillId="2" borderId="1" xfId="0" applyFont="1" applyFill="1" applyBorder="1" applyAlignment="1">
      <alignment horizontal="center" vertical="center" wrapText="1"/>
    </xf>
    <xf numFmtId="166" fontId="4" fillId="2" borderId="3" xfId="29" applyNumberFormat="1" applyFont="1" applyFill="1" applyBorder="1" applyAlignment="1">
      <alignment horizontal="right" vertical="center" wrapText="1"/>
    </xf>
    <xf numFmtId="0" fontId="53" fillId="0" borderId="0" xfId="38" applyFont="1" applyFill="1" applyBorder="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166" fontId="4" fillId="0" borderId="3" xfId="29" applyNumberFormat="1" applyFont="1" applyBorder="1" applyAlignment="1">
      <alignment horizontal="right" vertical="center" wrapText="1"/>
    </xf>
    <xf numFmtId="166" fontId="32" fillId="0" borderId="7" xfId="29" applyNumberFormat="1" applyFont="1" applyBorder="1" applyAlignment="1">
      <alignment horizontal="right" vertical="center" wrapText="1"/>
    </xf>
    <xf numFmtId="166" fontId="32" fillId="0" borderId="1" xfId="29" applyNumberFormat="1" applyFont="1" applyBorder="1" applyAlignment="1">
      <alignment horizontal="right" vertical="center" wrapText="1"/>
    </xf>
    <xf numFmtId="166" fontId="32" fillId="0" borderId="2" xfId="29" applyNumberFormat="1" applyFont="1" applyBorder="1" applyAlignment="1">
      <alignment horizontal="right" vertical="center" wrapText="1"/>
    </xf>
    <xf numFmtId="0" fontId="2" fillId="0" borderId="7" xfId="0" applyFont="1" applyBorder="1" applyAlignment="1">
      <alignment horizontal="center" vertical="center" wrapText="1"/>
    </xf>
    <xf numFmtId="0" fontId="0" fillId="0" borderId="0" xfId="0" applyAlignment="1">
      <alignment horizontal="center" vertical="center" wrapText="1"/>
    </xf>
    <xf numFmtId="0" fontId="79" fillId="0" borderId="0" xfId="0" applyFont="1" applyAlignment="1">
      <alignment horizontal="center" vertical="center" wrapText="1"/>
    </xf>
    <xf numFmtId="166" fontId="6" fillId="0" borderId="3" xfId="0" applyNumberFormat="1" applyFont="1" applyBorder="1" applyAlignment="1">
      <alignment horizontal="right" vertical="center" wrapText="1"/>
    </xf>
    <xf numFmtId="166" fontId="2" fillId="0" borderId="7" xfId="29" applyNumberFormat="1" applyFont="1" applyBorder="1" applyAlignment="1">
      <alignment horizontal="right" vertical="center" wrapText="1"/>
    </xf>
    <xf numFmtId="166" fontId="2" fillId="0" borderId="1" xfId="29" applyNumberFormat="1" applyFont="1" applyBorder="1" applyAlignment="1">
      <alignment horizontal="right" vertical="center" wrapText="1"/>
    </xf>
    <xf numFmtId="166" fontId="2" fillId="0" borderId="2" xfId="29" applyNumberFormat="1" applyFont="1" applyBorder="1" applyAlignment="1">
      <alignment horizontal="right" vertical="center" wrapText="1"/>
    </xf>
    <xf numFmtId="0" fontId="30" fillId="2" borderId="0" xfId="0" applyFont="1" applyFill="1" applyAlignment="1">
      <alignment horizontal="center" vertical="center" wrapText="1"/>
    </xf>
    <xf numFmtId="0" fontId="26" fillId="2" borderId="0" xfId="0" applyFont="1" applyFill="1" applyAlignment="1">
      <alignment horizontal="center" vertical="center" wrapText="1"/>
    </xf>
    <xf numFmtId="0" fontId="36" fillId="2" borderId="0" xfId="0" applyFont="1" applyFill="1" applyAlignment="1">
      <alignment horizontal="center" vertical="center" wrapText="1"/>
    </xf>
    <xf numFmtId="166" fontId="26"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166" fontId="39" fillId="2" borderId="3" xfId="29" applyNumberFormat="1" applyFont="1" applyFill="1" applyBorder="1" applyAlignment="1">
      <alignment horizontal="right" vertical="center" wrapText="1"/>
    </xf>
    <xf numFmtId="0" fontId="16" fillId="0" borderId="7" xfId="0" applyFont="1" applyBorder="1" applyAlignment="1">
      <alignment horizontal="center" vertical="center" wrapText="1"/>
    </xf>
    <xf numFmtId="0" fontId="32" fillId="2" borderId="7" xfId="0" applyNumberFormat="1" applyFont="1" applyFill="1" applyBorder="1" applyAlignment="1">
      <alignment horizontal="left" vertical="center" wrapText="1"/>
    </xf>
    <xf numFmtId="0" fontId="32" fillId="2" borderId="1" xfId="0" applyNumberFormat="1" applyFont="1" applyFill="1" applyBorder="1" applyAlignment="1">
      <alignment horizontal="left" vertical="center" wrapText="1"/>
    </xf>
    <xf numFmtId="0" fontId="32" fillId="2" borderId="1" xfId="29" applyNumberFormat="1" applyFont="1" applyFill="1" applyBorder="1" applyAlignment="1">
      <alignment vertical="center" wrapText="1"/>
    </xf>
    <xf numFmtId="0" fontId="32" fillId="2" borderId="2" xfId="0" applyNumberFormat="1" applyFont="1" applyFill="1" applyBorder="1" applyAlignment="1">
      <alignment horizontal="left" vertical="center" wrapText="1"/>
    </xf>
    <xf numFmtId="0" fontId="74" fillId="0" borderId="7" xfId="0" applyFont="1" applyBorder="1" applyAlignment="1">
      <alignment horizontal="center" vertical="center"/>
    </xf>
    <xf numFmtId="166" fontId="74" fillId="0" borderId="7" xfId="29" applyNumberFormat="1" applyFont="1" applyBorder="1" applyAlignment="1">
      <alignment horizontal="right" vertical="center" wrapText="1"/>
    </xf>
    <xf numFmtId="166" fontId="79" fillId="0" borderId="1" xfId="29" applyNumberFormat="1" applyFont="1" applyBorder="1" applyAlignment="1">
      <alignment horizontal="right" vertical="center" wrapText="1"/>
    </xf>
    <xf numFmtId="0" fontId="74" fillId="0" borderId="1" xfId="0" applyFont="1" applyBorder="1" applyAlignment="1">
      <alignment horizontal="center" vertical="center" wrapText="1"/>
    </xf>
    <xf numFmtId="0" fontId="74" fillId="0" borderId="1" xfId="0" applyFont="1" applyBorder="1" applyAlignment="1">
      <alignment horizontal="center" vertical="center"/>
    </xf>
    <xf numFmtId="166" fontId="74" fillId="0" borderId="1" xfId="29" applyNumberFormat="1" applyFont="1" applyBorder="1" applyAlignment="1">
      <alignment horizontal="right" vertical="center" wrapText="1"/>
    </xf>
    <xf numFmtId="0" fontId="79" fillId="0" borderId="1" xfId="0" applyFont="1" applyBorder="1" applyAlignment="1">
      <alignment horizontal="left" vertical="center"/>
    </xf>
    <xf numFmtId="166" fontId="79" fillId="0" borderId="2" xfId="29" applyNumberFormat="1" applyFont="1" applyBorder="1" applyAlignment="1">
      <alignment horizontal="right" vertical="center" wrapText="1"/>
    </xf>
    <xf numFmtId="0" fontId="79" fillId="0" borderId="2" xfId="0" applyFont="1" applyBorder="1" applyAlignment="1">
      <alignment horizontal="left" vertical="center"/>
    </xf>
    <xf numFmtId="0" fontId="71" fillId="2" borderId="7" xfId="0" applyFont="1" applyFill="1" applyBorder="1" applyAlignment="1">
      <alignment horizontal="center" vertical="center"/>
    </xf>
    <xf numFmtId="0" fontId="71" fillId="2" borderId="7" xfId="0" applyFont="1" applyFill="1" applyBorder="1" applyAlignment="1">
      <alignment horizontal="center" vertical="center" wrapText="1"/>
    </xf>
    <xf numFmtId="166" fontId="74" fillId="2" borderId="1" xfId="29" applyNumberFormat="1" applyFont="1" applyFill="1" applyBorder="1" applyAlignment="1">
      <alignment horizontal="center" vertical="center"/>
    </xf>
    <xf numFmtId="0" fontId="79" fillId="0" borderId="2" xfId="0" applyFont="1" applyBorder="1" applyAlignment="1">
      <alignment horizontal="center" vertical="center"/>
    </xf>
    <xf numFmtId="0" fontId="77" fillId="2" borderId="0" xfId="0" applyFont="1" applyFill="1" applyAlignment="1">
      <alignment horizontal="center" vertical="center"/>
    </xf>
    <xf numFmtId="0" fontId="71" fillId="2" borderId="3" xfId="0" applyFont="1" applyFill="1" applyBorder="1" applyAlignment="1">
      <alignment horizontal="center" vertical="center" wrapText="1"/>
    </xf>
    <xf numFmtId="0" fontId="68" fillId="2" borderId="4" xfId="0" applyFont="1" applyFill="1" applyBorder="1" applyAlignment="1">
      <alignment horizontal="center" vertical="center" wrapText="1"/>
    </xf>
    <xf numFmtId="0" fontId="68" fillId="2" borderId="4" xfId="0" applyFont="1" applyFill="1" applyBorder="1" applyAlignment="1">
      <alignment vertical="center" wrapText="1"/>
    </xf>
    <xf numFmtId="166" fontId="68" fillId="2" borderId="4" xfId="29" applyNumberFormat="1" applyFont="1" applyFill="1" applyBorder="1" applyAlignment="1">
      <alignment vertical="center" wrapText="1"/>
    </xf>
    <xf numFmtId="166" fontId="68" fillId="2" borderId="4" xfId="29" applyNumberFormat="1" applyFont="1" applyFill="1" applyBorder="1" applyAlignment="1">
      <alignment vertical="center"/>
    </xf>
    <xf numFmtId="0" fontId="68" fillId="2" borderId="1" xfId="0" applyFont="1" applyFill="1" applyBorder="1" applyAlignment="1">
      <alignment horizontal="center" vertical="center" wrapText="1"/>
    </xf>
    <xf numFmtId="166" fontId="68" fillId="2" borderId="1" xfId="29" applyNumberFormat="1" applyFont="1" applyFill="1" applyBorder="1" applyAlignment="1">
      <alignment vertical="center" wrapText="1"/>
    </xf>
    <xf numFmtId="166" fontId="68" fillId="2" borderId="1" xfId="29" applyNumberFormat="1" applyFont="1" applyFill="1" applyBorder="1" applyAlignment="1">
      <alignment vertical="center"/>
    </xf>
    <xf numFmtId="166" fontId="68" fillId="2" borderId="1" xfId="29" applyNumberFormat="1" applyFont="1" applyFill="1" applyBorder="1" applyAlignment="1">
      <alignment horizontal="right" vertical="center" wrapText="1"/>
    </xf>
    <xf numFmtId="0" fontId="68" fillId="2" borderId="1" xfId="0" applyFont="1" applyFill="1" applyBorder="1" applyAlignment="1">
      <alignment horizontal="justify" vertical="center" wrapText="1"/>
    </xf>
    <xf numFmtId="166" fontId="79" fillId="2" borderId="1" xfId="29" applyNumberFormat="1" applyFont="1" applyFill="1" applyBorder="1" applyAlignment="1">
      <alignment vertical="center" wrapText="1"/>
    </xf>
    <xf numFmtId="3" fontId="71" fillId="2" borderId="1" xfId="0" applyNumberFormat="1" applyFont="1" applyFill="1" applyBorder="1" applyAlignment="1">
      <alignment horizontal="left" vertical="center" wrapText="1"/>
    </xf>
    <xf numFmtId="166" fontId="71" fillId="2" borderId="4" xfId="29" applyNumberFormat="1" applyFont="1" applyFill="1" applyBorder="1" applyAlignment="1">
      <alignment vertical="center" wrapText="1"/>
    </xf>
    <xf numFmtId="166" fontId="71" fillId="2" borderId="1" xfId="29" applyNumberFormat="1" applyFont="1" applyFill="1" applyBorder="1" applyAlignment="1">
      <alignment vertical="center" wrapText="1"/>
    </xf>
    <xf numFmtId="0" fontId="74" fillId="2" borderId="0" xfId="0" applyFont="1" applyFill="1"/>
    <xf numFmtId="3" fontId="68" fillId="2" borderId="1" xfId="0" applyNumberFormat="1" applyFont="1" applyFill="1" applyBorder="1" applyAlignment="1">
      <alignment horizontal="left" vertical="center" wrapText="1"/>
    </xf>
    <xf numFmtId="3" fontId="68" fillId="2" borderId="1" xfId="0" applyNumberFormat="1" applyFont="1" applyFill="1" applyBorder="1" applyAlignment="1">
      <alignment horizontal="justify" vertical="center" wrapText="1"/>
    </xf>
    <xf numFmtId="0" fontId="71" fillId="2" borderId="1" xfId="0" applyFont="1" applyFill="1" applyBorder="1" applyAlignment="1">
      <alignment vertical="center" wrapText="1"/>
    </xf>
    <xf numFmtId="166" fontId="100" fillId="2" borderId="1" xfId="29" applyNumberFormat="1" applyFont="1" applyFill="1" applyBorder="1" applyAlignment="1">
      <alignment vertical="center" wrapText="1"/>
    </xf>
    <xf numFmtId="166" fontId="97" fillId="2" borderId="1" xfId="29" applyNumberFormat="1" applyFont="1" applyFill="1" applyBorder="1" applyAlignment="1">
      <alignment vertical="center" wrapText="1"/>
    </xf>
    <xf numFmtId="166" fontId="79" fillId="2" borderId="1" xfId="29" applyNumberFormat="1" applyFont="1" applyFill="1" applyBorder="1" applyAlignment="1">
      <alignment vertical="center"/>
    </xf>
    <xf numFmtId="0" fontId="100" fillId="2" borderId="1" xfId="0" applyFont="1" applyFill="1" applyBorder="1" applyAlignment="1">
      <alignment horizontal="center" vertical="center" wrapText="1"/>
    </xf>
    <xf numFmtId="0" fontId="100" fillId="2" borderId="1" xfId="0" applyFont="1" applyFill="1" applyBorder="1" applyAlignment="1">
      <alignment horizontal="justify" vertical="center" wrapText="1"/>
    </xf>
    <xf numFmtId="166" fontId="80" fillId="2" borderId="1" xfId="29" applyNumberFormat="1" applyFont="1" applyFill="1" applyBorder="1" applyAlignment="1">
      <alignment vertical="center" wrapText="1"/>
    </xf>
    <xf numFmtId="166" fontId="74" fillId="2" borderId="1" xfId="29" applyNumberFormat="1" applyFont="1" applyFill="1" applyBorder="1" applyAlignment="1">
      <alignment vertical="center"/>
    </xf>
    <xf numFmtId="0" fontId="101" fillId="2" borderId="0" xfId="0" applyFont="1" applyFill="1" applyAlignment="1">
      <alignment vertical="center"/>
    </xf>
    <xf numFmtId="167" fontId="79" fillId="2" borderId="0" xfId="29" applyNumberFormat="1" applyFont="1" applyFill="1"/>
    <xf numFmtId="166" fontId="79" fillId="2" borderId="0" xfId="29" applyNumberFormat="1" applyFont="1" applyFill="1"/>
    <xf numFmtId="0" fontId="102" fillId="2" borderId="0" xfId="0" applyFont="1" applyFill="1" applyAlignment="1">
      <alignment horizontal="right" vertical="center"/>
    </xf>
    <xf numFmtId="167" fontId="97" fillId="2" borderId="0" xfId="0" applyNumberFormat="1" applyFont="1" applyFill="1"/>
    <xf numFmtId="166" fontId="97" fillId="2" borderId="0" xfId="29" applyNumberFormat="1" applyFont="1" applyFill="1"/>
    <xf numFmtId="166" fontId="97" fillId="2" borderId="5" xfId="29" applyNumberFormat="1" applyFont="1" applyFill="1" applyBorder="1" applyAlignment="1"/>
    <xf numFmtId="167" fontId="103" fillId="2" borderId="3" xfId="29" applyNumberFormat="1" applyFont="1" applyFill="1" applyBorder="1" applyAlignment="1">
      <alignment horizontal="center" vertical="center" wrapText="1"/>
    </xf>
    <xf numFmtId="166" fontId="86" fillId="2" borderId="3" xfId="29" applyNumberFormat="1" applyFont="1" applyFill="1" applyBorder="1" applyAlignment="1">
      <alignment horizontal="center" vertical="center" wrapText="1"/>
    </xf>
    <xf numFmtId="166" fontId="86" fillId="2" borderId="0" xfId="29" applyNumberFormat="1" applyFont="1" applyFill="1"/>
    <xf numFmtId="0" fontId="80" fillId="2" borderId="3" xfId="0" applyFont="1" applyFill="1" applyBorder="1" applyAlignment="1">
      <alignment vertical="center" wrapText="1"/>
    </xf>
    <xf numFmtId="166" fontId="80" fillId="2" borderId="3" xfId="29" applyNumberFormat="1" applyFont="1" applyFill="1" applyBorder="1" applyAlignment="1">
      <alignment vertical="center" wrapText="1"/>
    </xf>
    <xf numFmtId="3" fontId="80" fillId="2" borderId="3" xfId="0" applyNumberFormat="1" applyFont="1" applyFill="1" applyBorder="1" applyAlignment="1">
      <alignment horizontal="left" vertical="center" wrapText="1"/>
    </xf>
    <xf numFmtId="0" fontId="80" fillId="2" borderId="0" xfId="0" applyFont="1" applyFill="1"/>
    <xf numFmtId="0" fontId="68" fillId="2" borderId="1" xfId="0" applyFont="1" applyFill="1" applyBorder="1" applyAlignment="1">
      <alignment horizontal="justify" vertical="center"/>
    </xf>
    <xf numFmtId="3" fontId="71" fillId="2" borderId="1" xfId="0" applyNumberFormat="1" applyFont="1" applyFill="1" applyBorder="1" applyAlignment="1">
      <alignment vertical="center"/>
    </xf>
    <xf numFmtId="166" fontId="71" fillId="2" borderId="1" xfId="29" applyNumberFormat="1" applyFont="1" applyFill="1" applyBorder="1" applyAlignment="1">
      <alignment vertical="center"/>
    </xf>
    <xf numFmtId="0" fontId="100" fillId="2" borderId="2" xfId="0" applyFont="1" applyFill="1" applyBorder="1" applyAlignment="1">
      <alignment horizontal="center" vertical="center" wrapText="1"/>
    </xf>
    <xf numFmtId="0" fontId="100" fillId="2" borderId="2" xfId="0" applyFont="1" applyFill="1" applyBorder="1" applyAlignment="1">
      <alignment horizontal="justify" vertical="center" wrapText="1"/>
    </xf>
    <xf numFmtId="166" fontId="100" fillId="2" borderId="2" xfId="29" applyNumberFormat="1" applyFont="1" applyFill="1" applyBorder="1" applyAlignment="1">
      <alignment vertical="center" wrapText="1"/>
    </xf>
    <xf numFmtId="166" fontId="100" fillId="2" borderId="2" xfId="29" applyNumberFormat="1" applyFont="1" applyFill="1" applyBorder="1" applyAlignment="1">
      <alignment vertical="center"/>
    </xf>
    <xf numFmtId="0" fontId="100" fillId="2" borderId="0" xfId="0" applyFont="1" applyFill="1"/>
    <xf numFmtId="166" fontId="79" fillId="2" borderId="0" xfId="29" applyNumberFormat="1" applyFont="1" applyFill="1" applyAlignment="1"/>
    <xf numFmtId="166" fontId="88" fillId="2" borderId="0" xfId="29" applyNumberFormat="1" applyFont="1" applyFill="1"/>
    <xf numFmtId="166" fontId="80" fillId="2" borderId="0" xfId="0" applyNumberFormat="1" applyFont="1" applyFill="1"/>
    <xf numFmtId="0" fontId="71" fillId="2" borderId="1" xfId="0" applyFont="1" applyFill="1" applyBorder="1" applyAlignment="1">
      <alignment horizontal="center" vertical="center" wrapText="1"/>
    </xf>
    <xf numFmtId="0" fontId="79" fillId="2" borderId="0" xfId="0" applyFont="1" applyFill="1"/>
    <xf numFmtId="166" fontId="71" fillId="2" borderId="7" xfId="29" applyNumberFormat="1" applyFont="1" applyFill="1" applyBorder="1" applyAlignment="1">
      <alignment horizontal="center" vertical="center" wrapText="1"/>
    </xf>
    <xf numFmtId="166" fontId="71" fillId="2" borderId="1" xfId="29" applyNumberFormat="1" applyFont="1" applyFill="1" applyBorder="1" applyAlignment="1"/>
    <xf numFmtId="166" fontId="68" fillId="2" borderId="1" xfId="29" applyNumberFormat="1" applyFont="1" applyFill="1" applyBorder="1" applyAlignment="1"/>
    <xf numFmtId="166" fontId="86" fillId="2" borderId="1" xfId="29" applyNumberFormat="1" applyFont="1" applyFill="1" applyBorder="1" applyAlignment="1">
      <alignment wrapText="1"/>
    </xf>
    <xf numFmtId="166" fontId="68" fillId="2" borderId="1" xfId="29" applyNumberFormat="1" applyFont="1" applyFill="1" applyBorder="1" applyAlignment="1">
      <alignment wrapText="1"/>
    </xf>
    <xf numFmtId="0" fontId="68" fillId="2" borderId="1" xfId="0" applyFont="1" applyFill="1" applyBorder="1" applyAlignment="1"/>
    <xf numFmtId="0" fontId="68" fillId="2" borderId="1" xfId="0" applyFont="1" applyFill="1" applyBorder="1"/>
    <xf numFmtId="0" fontId="68" fillId="2" borderId="2" xfId="0" applyFont="1" applyFill="1" applyBorder="1"/>
    <xf numFmtId="166" fontId="97" fillId="2" borderId="0" xfId="0" applyNumberFormat="1" applyFont="1" applyFill="1"/>
    <xf numFmtId="0" fontId="86" fillId="2" borderId="1" xfId="0" applyFont="1" applyFill="1" applyBorder="1" applyAlignment="1">
      <alignment horizontal="center" vertical="center" wrapText="1"/>
    </xf>
    <xf numFmtId="0" fontId="86" fillId="2" borderId="1" xfId="63" applyFont="1" applyFill="1" applyBorder="1" applyAlignment="1">
      <alignment horizontal="justify" vertical="center" wrapText="1"/>
    </xf>
    <xf numFmtId="166" fontId="86" fillId="2" borderId="4" xfId="29" applyNumberFormat="1" applyFont="1" applyFill="1" applyBorder="1" applyAlignment="1">
      <alignment vertical="center" wrapText="1"/>
    </xf>
    <xf numFmtId="166" fontId="77" fillId="2" borderId="1" xfId="29" applyNumberFormat="1" applyFont="1" applyFill="1" applyBorder="1" applyAlignment="1">
      <alignment vertical="center" wrapText="1"/>
    </xf>
    <xf numFmtId="166" fontId="95" fillId="2" borderId="1" xfId="29" applyNumberFormat="1" applyFont="1" applyFill="1" applyBorder="1" applyAlignment="1">
      <alignment vertical="center" wrapText="1"/>
    </xf>
    <xf numFmtId="166" fontId="86" fillId="2" borderId="1" xfId="29" applyNumberFormat="1" applyFont="1" applyFill="1" applyBorder="1" applyAlignment="1">
      <alignment vertical="center" wrapText="1"/>
    </xf>
    <xf numFmtId="166" fontId="102" fillId="2" borderId="1" xfId="29" applyNumberFormat="1" applyFont="1" applyFill="1" applyBorder="1" applyAlignment="1">
      <alignment vertical="center" wrapText="1"/>
    </xf>
    <xf numFmtId="166" fontId="86" fillId="2" borderId="1" xfId="29" applyNumberFormat="1" applyFont="1" applyFill="1" applyBorder="1" applyAlignment="1">
      <alignment vertical="center"/>
    </xf>
    <xf numFmtId="0" fontId="77" fillId="2" borderId="0" xfId="0" applyFont="1" applyFill="1"/>
    <xf numFmtId="0" fontId="86" fillId="2" borderId="1" xfId="0" applyFont="1" applyFill="1" applyBorder="1" applyAlignment="1">
      <alignment horizontal="justify" vertical="center" wrapText="1"/>
    </xf>
    <xf numFmtId="41" fontId="97" fillId="2" borderId="0" xfId="0" applyNumberFormat="1" applyFont="1" applyFill="1"/>
    <xf numFmtId="166" fontId="68" fillId="2" borderId="0" xfId="29" applyNumberFormat="1" applyFont="1" applyFill="1"/>
    <xf numFmtId="0" fontId="71" fillId="2" borderId="7" xfId="0" applyFont="1" applyFill="1" applyBorder="1" applyAlignment="1">
      <alignment vertical="center" wrapText="1"/>
    </xf>
    <xf numFmtId="0" fontId="71" fillId="2" borderId="1" xfId="0" applyFont="1" applyFill="1" applyBorder="1" applyAlignment="1">
      <alignment horizontal="center" wrapText="1"/>
    </xf>
    <xf numFmtId="3" fontId="71" fillId="2" borderId="1" xfId="0" applyNumberFormat="1" applyFont="1" applyFill="1" applyBorder="1" applyAlignment="1">
      <alignment horizontal="left" wrapText="1"/>
    </xf>
    <xf numFmtId="166" fontId="71" fillId="2" borderId="0" xfId="29" applyNumberFormat="1" applyFont="1" applyFill="1"/>
    <xf numFmtId="0" fontId="68" fillId="2" borderId="1" xfId="0" applyFont="1" applyFill="1" applyBorder="1" applyAlignment="1">
      <alignment horizontal="center" wrapText="1"/>
    </xf>
    <xf numFmtId="0" fontId="68" fillId="2" borderId="1" xfId="0" applyFont="1" applyFill="1" applyBorder="1" applyAlignment="1">
      <alignment wrapText="1"/>
    </xf>
    <xf numFmtId="0" fontId="68" fillId="2" borderId="1" xfId="0" applyFont="1" applyFill="1" applyBorder="1" applyAlignment="1">
      <alignment horizontal="justify" wrapText="1"/>
    </xf>
    <xf numFmtId="0" fontId="68" fillId="2" borderId="1" xfId="0" applyFont="1" applyFill="1" applyBorder="1" applyAlignment="1">
      <alignment horizontal="justify"/>
    </xf>
    <xf numFmtId="0" fontId="71" fillId="2" borderId="1" xfId="0" applyFont="1" applyFill="1" applyBorder="1" applyAlignment="1">
      <alignment wrapText="1"/>
    </xf>
    <xf numFmtId="3" fontId="71" fillId="2" borderId="1" xfId="0" applyNumberFormat="1" applyFont="1" applyFill="1" applyBorder="1" applyAlignment="1">
      <alignment horizontal="justify" wrapText="1"/>
    </xf>
    <xf numFmtId="3" fontId="68" fillId="2" borderId="1" xfId="0" applyNumberFormat="1" applyFont="1" applyFill="1" applyBorder="1" applyAlignment="1">
      <alignment horizontal="left" wrapText="1"/>
    </xf>
    <xf numFmtId="3" fontId="68" fillId="2" borderId="1" xfId="0" applyNumberFormat="1" applyFont="1" applyFill="1" applyBorder="1" applyAlignment="1">
      <alignment horizontal="justify" wrapText="1"/>
    </xf>
    <xf numFmtId="3" fontId="71" fillId="2" borderId="1" xfId="0" applyNumberFormat="1" applyFont="1" applyFill="1" applyBorder="1" applyAlignment="1"/>
    <xf numFmtId="0" fontId="68" fillId="2" borderId="1" xfId="63" applyFont="1" applyFill="1" applyBorder="1" applyAlignment="1">
      <alignment horizontal="justify" wrapText="1"/>
    </xf>
    <xf numFmtId="0" fontId="71" fillId="2" borderId="1" xfId="0" applyFont="1" applyFill="1" applyBorder="1" applyAlignment="1">
      <alignment horizontal="justify" wrapText="1"/>
    </xf>
    <xf numFmtId="0" fontId="68" fillId="2" borderId="1" xfId="0" applyFont="1" applyFill="1" applyBorder="1" applyAlignment="1">
      <alignment horizontal="center"/>
    </xf>
    <xf numFmtId="41" fontId="68" fillId="2" borderId="1" xfId="0" applyNumberFormat="1" applyFont="1" applyFill="1" applyBorder="1"/>
    <xf numFmtId="3" fontId="68" fillId="2" borderId="2" xfId="0" applyNumberFormat="1" applyFont="1" applyFill="1" applyBorder="1" applyAlignment="1">
      <alignment horizontal="justify" vertical="center" wrapText="1"/>
    </xf>
    <xf numFmtId="166" fontId="68" fillId="2" borderId="2" xfId="29" applyNumberFormat="1" applyFont="1" applyFill="1" applyBorder="1" applyAlignment="1"/>
    <xf numFmtId="41" fontId="68" fillId="2" borderId="2" xfId="0" applyNumberFormat="1" applyFont="1" applyFill="1" applyBorder="1"/>
    <xf numFmtId="0" fontId="79" fillId="2" borderId="0" xfId="0" applyFont="1" applyFill="1" applyAlignment="1">
      <alignment horizontal="center"/>
    </xf>
    <xf numFmtId="0" fontId="4" fillId="2" borderId="1" xfId="0" applyFont="1" applyFill="1" applyBorder="1" applyAlignment="1">
      <alignment horizontal="justify" vertical="center" wrapText="1"/>
    </xf>
    <xf numFmtId="166" fontId="4" fillId="2" borderId="1" xfId="29" applyNumberFormat="1" applyFont="1" applyFill="1" applyBorder="1" applyAlignment="1">
      <alignment vertical="center" wrapText="1"/>
    </xf>
    <xf numFmtId="0" fontId="38" fillId="2" borderId="1" xfId="0" applyFont="1" applyFill="1" applyBorder="1" applyAlignment="1">
      <alignment horizontal="center" vertical="center"/>
    </xf>
    <xf numFmtId="0" fontId="24" fillId="2" borderId="2" xfId="0" applyFont="1" applyFill="1" applyBorder="1" applyAlignment="1">
      <alignment vertical="center" wrapText="1"/>
    </xf>
    <xf numFmtId="166" fontId="4" fillId="2" borderId="2" xfId="29" applyNumberFormat="1" applyFont="1" applyFill="1" applyBorder="1" applyAlignment="1">
      <alignment vertical="center" wrapText="1"/>
    </xf>
    <xf numFmtId="0" fontId="74" fillId="2" borderId="0" xfId="0" applyFont="1" applyFill="1" applyAlignment="1">
      <alignment vertical="center"/>
    </xf>
    <xf numFmtId="0" fontId="77" fillId="2" borderId="0" xfId="0" applyFont="1" applyFill="1" applyAlignment="1">
      <alignment horizontal="center" vertical="center" wrapText="1"/>
    </xf>
    <xf numFmtId="0" fontId="74" fillId="2" borderId="23" xfId="0" applyFont="1" applyFill="1" applyBorder="1" applyAlignment="1">
      <alignment horizontal="center" shrinkToFit="1"/>
    </xf>
    <xf numFmtId="0" fontId="79" fillId="2" borderId="0" xfId="0" applyFont="1" applyFill="1" applyAlignment="1">
      <alignment shrinkToFit="1"/>
    </xf>
    <xf numFmtId="166" fontId="79" fillId="5" borderId="24" xfId="0" applyNumberFormat="1" applyFont="1" applyFill="1" applyBorder="1" applyAlignment="1">
      <alignment shrinkToFit="1"/>
    </xf>
    <xf numFmtId="166" fontId="79" fillId="5" borderId="25" xfId="0" applyNumberFormat="1" applyFont="1" applyFill="1" applyBorder="1" applyAlignment="1">
      <alignment shrinkToFit="1"/>
    </xf>
    <xf numFmtId="166" fontId="79" fillId="2" borderId="24" xfId="0" applyNumberFormat="1" applyFont="1" applyFill="1" applyBorder="1" applyAlignment="1">
      <alignment shrinkToFit="1"/>
    </xf>
    <xf numFmtId="0" fontId="99" fillId="2" borderId="0" xfId="0" applyFont="1" applyFill="1" applyAlignment="1">
      <alignment shrinkToFit="1"/>
    </xf>
    <xf numFmtId="166" fontId="79" fillId="6" borderId="24" xfId="0" applyNumberFormat="1" applyFont="1" applyFill="1" applyBorder="1" applyAlignment="1">
      <alignment shrinkToFit="1"/>
    </xf>
    <xf numFmtId="166" fontId="79" fillId="6" borderId="25" xfId="0" applyNumberFormat="1" applyFont="1" applyFill="1" applyBorder="1" applyAlignment="1">
      <alignment shrinkToFit="1"/>
    </xf>
    <xf numFmtId="0" fontId="79" fillId="6" borderId="0" xfId="0" applyFont="1" applyFill="1" applyAlignment="1">
      <alignment shrinkToFit="1"/>
    </xf>
    <xf numFmtId="0" fontId="104" fillId="0" borderId="25" xfId="0" applyFont="1" applyBorder="1" applyAlignment="1">
      <alignment horizontal="center" vertical="center" wrapText="1"/>
    </xf>
    <xf numFmtId="172" fontId="105" fillId="7" borderId="25" xfId="0" applyNumberFormat="1" applyFont="1" applyFill="1" applyBorder="1" applyAlignment="1">
      <alignment horizontal="left" vertical="center" wrapText="1"/>
    </xf>
    <xf numFmtId="3" fontId="106" fillId="0" borderId="25" xfId="0" applyNumberFormat="1" applyFont="1" applyBorder="1" applyAlignment="1">
      <alignment horizontal="left" wrapText="1"/>
    </xf>
    <xf numFmtId="0" fontId="107" fillId="0" borderId="25" xfId="0" applyFont="1" applyBorder="1" applyAlignment="1">
      <alignment horizontal="center" vertical="center" wrapText="1"/>
    </xf>
    <xf numFmtId="3" fontId="60" fillId="8" borderId="25" xfId="0" applyNumberFormat="1" applyFont="1" applyFill="1" applyBorder="1" applyAlignment="1">
      <alignment horizontal="left" wrapText="1"/>
    </xf>
    <xf numFmtId="3" fontId="106" fillId="9" borderId="25" xfId="0" applyNumberFormat="1" applyFont="1" applyFill="1" applyBorder="1" applyAlignment="1">
      <alignment horizontal="left" wrapText="1"/>
    </xf>
    <xf numFmtId="0" fontId="74" fillId="2" borderId="26" xfId="0" applyFont="1" applyFill="1" applyBorder="1" applyAlignment="1">
      <alignment horizontal="center" shrinkToFit="1"/>
    </xf>
    <xf numFmtId="166" fontId="74" fillId="2" borderId="26" xfId="0" applyNumberFormat="1" applyFont="1" applyFill="1" applyBorder="1" applyAlignment="1">
      <alignment shrinkToFit="1"/>
    </xf>
    <xf numFmtId="166" fontId="74" fillId="2" borderId="0" xfId="0" applyNumberFormat="1" applyFont="1" applyFill="1" applyBorder="1" applyAlignment="1">
      <alignment shrinkToFit="1"/>
    </xf>
    <xf numFmtId="0" fontId="104" fillId="0" borderId="24" xfId="0" applyFont="1" applyBorder="1" applyAlignment="1">
      <alignment horizontal="center" vertical="center" wrapText="1"/>
    </xf>
    <xf numFmtId="0" fontId="74" fillId="2" borderId="27" xfId="0" applyFont="1" applyFill="1" applyBorder="1" applyAlignment="1">
      <alignment horizontal="center" shrinkToFit="1"/>
    </xf>
    <xf numFmtId="0" fontId="74" fillId="2" borderId="26" xfId="0" applyFont="1" applyFill="1" applyBorder="1" applyAlignment="1">
      <alignment horizontal="center" vertical="center" wrapText="1"/>
    </xf>
    <xf numFmtId="166" fontId="74" fillId="2" borderId="3" xfId="0" applyNumberFormat="1" applyFont="1" applyFill="1" applyBorder="1" applyAlignment="1">
      <alignment shrinkToFit="1"/>
    </xf>
    <xf numFmtId="166" fontId="74" fillId="5" borderId="24" xfId="0" applyNumberFormat="1" applyFont="1" applyFill="1" applyBorder="1" applyAlignment="1">
      <alignment shrinkToFit="1"/>
    </xf>
    <xf numFmtId="3" fontId="108" fillId="9" borderId="25" xfId="0" applyNumberFormat="1" applyFont="1" applyFill="1" applyBorder="1" applyAlignment="1">
      <alignment horizontal="left" wrapText="1"/>
    </xf>
    <xf numFmtId="0" fontId="109" fillId="2" borderId="0" xfId="0" applyFont="1" applyFill="1" applyAlignment="1">
      <alignment shrinkToFit="1"/>
    </xf>
    <xf numFmtId="0" fontId="109" fillId="2" borderId="0" xfId="0" applyFont="1" applyFill="1"/>
    <xf numFmtId="166" fontId="79" fillId="2" borderId="25" xfId="0" applyNumberFormat="1" applyFont="1" applyFill="1" applyBorder="1" applyAlignment="1">
      <alignment shrinkToFit="1"/>
    </xf>
    <xf numFmtId="3" fontId="106" fillId="9" borderId="25" xfId="0" applyNumberFormat="1" applyFont="1" applyFill="1" applyBorder="1" applyAlignment="1">
      <alignment horizontal="justify" wrapText="1"/>
    </xf>
    <xf numFmtId="3" fontId="105" fillId="10" borderId="25" xfId="0" applyNumberFormat="1" applyFont="1" applyFill="1" applyBorder="1" applyAlignment="1">
      <alignment horizontal="left" wrapText="1"/>
    </xf>
    <xf numFmtId="0" fontId="104" fillId="0" borderId="26" xfId="0" applyFont="1" applyBorder="1" applyAlignment="1">
      <alignment horizontal="center" vertical="center" wrapText="1"/>
    </xf>
    <xf numFmtId="3" fontId="106" fillId="0" borderId="28" xfId="0" applyNumberFormat="1" applyFont="1" applyBorder="1" applyAlignment="1">
      <alignment horizontal="left" wrapText="1"/>
    </xf>
    <xf numFmtId="166" fontId="79" fillId="5" borderId="26" xfId="0" applyNumberFormat="1" applyFont="1" applyFill="1" applyBorder="1" applyAlignment="1">
      <alignment shrinkToFit="1"/>
    </xf>
    <xf numFmtId="166" fontId="79" fillId="5" borderId="28" xfId="0" applyNumberFormat="1" applyFont="1" applyFill="1" applyBorder="1" applyAlignment="1">
      <alignment shrinkToFit="1"/>
    </xf>
    <xf numFmtId="166" fontId="79" fillId="2" borderId="26" xfId="0" applyNumberFormat="1" applyFont="1" applyFill="1" applyBorder="1" applyAlignment="1">
      <alignment shrinkToFit="1"/>
    </xf>
    <xf numFmtId="0" fontId="104" fillId="0" borderId="29" xfId="0" applyFont="1" applyBorder="1" applyAlignment="1">
      <alignment horizontal="center" vertical="center" wrapText="1"/>
    </xf>
    <xf numFmtId="3" fontId="106" fillId="0" borderId="29" xfId="0" applyNumberFormat="1" applyFont="1" applyBorder="1" applyAlignment="1">
      <alignment horizontal="left" wrapText="1"/>
    </xf>
    <xf numFmtId="166" fontId="79" fillId="5" borderId="29" xfId="0" applyNumberFormat="1" applyFont="1" applyFill="1" applyBorder="1" applyAlignment="1">
      <alignment shrinkToFit="1"/>
    </xf>
    <xf numFmtId="166" fontId="79" fillId="2" borderId="29" xfId="0" applyNumberFormat="1" applyFont="1" applyFill="1" applyBorder="1" applyAlignment="1">
      <alignment shrinkToFit="1"/>
    </xf>
    <xf numFmtId="3" fontId="110" fillId="2" borderId="30" xfId="0" applyNumberFormat="1" applyFont="1" applyFill="1" applyBorder="1" applyAlignment="1">
      <alignment vertical="center"/>
    </xf>
    <xf numFmtId="0" fontId="111" fillId="0" borderId="25" xfId="0" applyFont="1" applyBorder="1" applyAlignment="1">
      <alignment horizontal="center" vertical="center" wrapText="1"/>
    </xf>
    <xf numFmtId="166" fontId="108" fillId="5" borderId="25" xfId="0" applyNumberFormat="1" applyFont="1" applyFill="1" applyBorder="1" applyAlignment="1">
      <alignment shrinkToFit="1"/>
    </xf>
    <xf numFmtId="0" fontId="112" fillId="2" borderId="25" xfId="0" applyFont="1" applyFill="1" applyBorder="1" applyAlignment="1">
      <alignment horizontal="left" vertical="center" wrapText="1"/>
    </xf>
    <xf numFmtId="3" fontId="112" fillId="2" borderId="25" xfId="0" applyNumberFormat="1" applyFont="1" applyFill="1" applyBorder="1" applyAlignment="1">
      <alignment vertical="center"/>
    </xf>
    <xf numFmtId="3" fontId="113" fillId="2" borderId="25" xfId="0" applyNumberFormat="1" applyFont="1" applyFill="1" applyBorder="1" applyAlignment="1">
      <alignment vertical="center"/>
    </xf>
    <xf numFmtId="0" fontId="108" fillId="2" borderId="0" xfId="0" applyFont="1" applyFill="1" applyAlignment="1">
      <alignment shrinkToFit="1"/>
    </xf>
    <xf numFmtId="0" fontId="108" fillId="2" borderId="0" xfId="0" applyFont="1" applyFill="1"/>
    <xf numFmtId="0" fontId="114" fillId="0" borderId="25" xfId="0" applyFont="1" applyBorder="1" applyAlignment="1">
      <alignment horizontal="center" vertical="center" wrapText="1"/>
    </xf>
    <xf numFmtId="0" fontId="112" fillId="2" borderId="25" xfId="0" applyFont="1" applyFill="1" applyBorder="1" applyAlignment="1">
      <alignment horizontal="justify" vertical="center" wrapText="1"/>
    </xf>
    <xf numFmtId="0" fontId="113" fillId="2" borderId="25" xfId="0" applyFont="1" applyFill="1" applyBorder="1" applyAlignment="1">
      <alignment horizontal="left" vertical="center" wrapText="1"/>
    </xf>
    <xf numFmtId="3" fontId="113" fillId="2" borderId="31" xfId="0" applyNumberFormat="1" applyFont="1" applyFill="1" applyBorder="1" applyAlignment="1">
      <alignment vertical="center"/>
    </xf>
    <xf numFmtId="37" fontId="114" fillId="0" borderId="25" xfId="0" applyNumberFormat="1" applyFont="1" applyBorder="1" applyAlignment="1">
      <alignment horizontal="right" vertical="center" wrapText="1"/>
    </xf>
    <xf numFmtId="166" fontId="109" fillId="2" borderId="25" xfId="0" applyNumberFormat="1" applyFont="1" applyFill="1" applyBorder="1" applyAlignment="1">
      <alignment shrinkToFit="1"/>
    </xf>
    <xf numFmtId="0" fontId="115" fillId="5" borderId="24" xfId="0" applyFont="1" applyFill="1" applyBorder="1" applyAlignment="1">
      <alignment horizontal="center" shrinkToFit="1"/>
    </xf>
    <xf numFmtId="0" fontId="115" fillId="5" borderId="24" xfId="0" applyFont="1" applyFill="1" applyBorder="1" applyAlignment="1">
      <alignment horizontal="left" shrinkToFit="1"/>
    </xf>
    <xf numFmtId="166" fontId="115" fillId="5" borderId="24" xfId="0" applyNumberFormat="1" applyFont="1" applyFill="1" applyBorder="1" applyAlignment="1">
      <alignment shrinkToFit="1"/>
    </xf>
    <xf numFmtId="166" fontId="115" fillId="2" borderId="24" xfId="0" applyNumberFormat="1" applyFont="1" applyFill="1" applyBorder="1" applyAlignment="1">
      <alignment shrinkToFit="1"/>
    </xf>
    <xf numFmtId="0" fontId="115" fillId="2" borderId="0" xfId="0" applyFont="1" applyFill="1" applyAlignment="1">
      <alignment shrinkToFit="1"/>
    </xf>
    <xf numFmtId="0" fontId="115" fillId="2" borderId="0" xfId="0" applyFont="1" applyFill="1"/>
    <xf numFmtId="0" fontId="115" fillId="5" borderId="26" xfId="0" applyFont="1" applyFill="1" applyBorder="1" applyAlignment="1">
      <alignment horizontal="center" shrinkToFit="1"/>
    </xf>
    <xf numFmtId="0" fontId="115" fillId="5" borderId="28" xfId="0" applyFont="1" applyFill="1" applyBorder="1" applyAlignment="1">
      <alignment horizontal="left" shrinkToFit="1"/>
    </xf>
    <xf numFmtId="166" fontId="115" fillId="5" borderId="26" xfId="0" applyNumberFormat="1" applyFont="1" applyFill="1" applyBorder="1" applyAlignment="1">
      <alignment shrinkToFit="1"/>
    </xf>
    <xf numFmtId="166" fontId="115" fillId="5" borderId="28" xfId="0" applyNumberFormat="1" applyFont="1" applyFill="1" applyBorder="1" applyAlignment="1">
      <alignment shrinkToFit="1"/>
    </xf>
    <xf numFmtId="166" fontId="115" fillId="2" borderId="26" xfId="0" applyNumberFormat="1" applyFont="1" applyFill="1" applyBorder="1" applyAlignment="1">
      <alignment shrinkToFit="1"/>
    </xf>
    <xf numFmtId="0" fontId="115" fillId="5" borderId="30" xfId="0" applyFont="1" applyFill="1" applyBorder="1" applyAlignment="1">
      <alignment horizontal="center" shrinkToFit="1"/>
    </xf>
    <xf numFmtId="0" fontId="115" fillId="5" borderId="30" xfId="0" applyFont="1" applyFill="1" applyBorder="1" applyAlignment="1">
      <alignment horizontal="left" shrinkToFit="1"/>
    </xf>
    <xf numFmtId="166" fontId="115" fillId="5" borderId="30" xfId="0" applyNumberFormat="1" applyFont="1" applyFill="1" applyBorder="1" applyAlignment="1">
      <alignment shrinkToFit="1"/>
    </xf>
    <xf numFmtId="166" fontId="115" fillId="2" borderId="30" xfId="0" applyNumberFormat="1" applyFont="1" applyFill="1" applyBorder="1" applyAlignment="1">
      <alignment shrinkToFit="1"/>
    </xf>
    <xf numFmtId="0" fontId="116" fillId="0" borderId="30" xfId="0" applyFont="1" applyBorder="1" applyAlignment="1">
      <alignment horizontal="center" vertical="center" wrapText="1"/>
    </xf>
    <xf numFmtId="0" fontId="117" fillId="0" borderId="30" xfId="0" applyFont="1" applyBorder="1" applyAlignment="1">
      <alignment vertical="center" wrapText="1"/>
    </xf>
    <xf numFmtId="0" fontId="87" fillId="2" borderId="0" xfId="0" applyFont="1" applyFill="1" applyAlignment="1">
      <alignment shrinkToFit="1"/>
    </xf>
    <xf numFmtId="0" fontId="87" fillId="2" borderId="0" xfId="0" applyFont="1" applyFill="1"/>
    <xf numFmtId="0" fontId="71" fillId="2" borderId="3" xfId="0" applyFont="1" applyFill="1" applyBorder="1" applyAlignment="1">
      <alignment horizontal="center" vertical="center" wrapText="1"/>
    </xf>
    <xf numFmtId="0" fontId="77" fillId="0" borderId="5" xfId="0" applyFont="1" applyBorder="1" applyAlignment="1">
      <alignment horizontal="center" vertical="center"/>
    </xf>
    <xf numFmtId="0" fontId="80" fillId="0" borderId="3" xfId="0" applyFont="1" applyBorder="1" applyAlignment="1">
      <alignment horizontal="center" vertical="center" wrapText="1"/>
    </xf>
    <xf numFmtId="166" fontId="32" fillId="2" borderId="0" xfId="29" applyNumberFormat="1" applyFont="1" applyFill="1"/>
    <xf numFmtId="166" fontId="4" fillId="2" borderId="3" xfId="29" applyNumberFormat="1" applyFont="1" applyFill="1" applyBorder="1" applyAlignment="1">
      <alignment horizontal="center" vertical="center" wrapText="1"/>
    </xf>
    <xf numFmtId="166" fontId="5" fillId="2" borderId="3" xfId="29"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vertical="center" wrapText="1"/>
    </xf>
    <xf numFmtId="166" fontId="4" fillId="2" borderId="7" xfId="29" applyNumberFormat="1" applyFont="1" applyFill="1" applyBorder="1" applyAlignment="1">
      <alignment horizontal="center" vertical="center" wrapText="1"/>
    </xf>
    <xf numFmtId="166" fontId="32" fillId="2" borderId="0" xfId="0" applyNumberFormat="1" applyFont="1" applyFill="1"/>
    <xf numFmtId="166" fontId="32" fillId="2" borderId="9" xfId="29" applyNumberFormat="1" applyFont="1" applyFill="1" applyBorder="1" applyAlignment="1">
      <alignment horizontal="center" vertical="center" wrapText="1"/>
    </xf>
    <xf numFmtId="166" fontId="4" fillId="2" borderId="9" xfId="29" applyNumberFormat="1" applyFont="1" applyFill="1" applyBorder="1" applyAlignment="1">
      <alignment horizontal="center" vertical="center" wrapText="1"/>
    </xf>
    <xf numFmtId="166" fontId="4" fillId="2" borderId="0" xfId="29" applyNumberFormat="1" applyFont="1" applyFill="1"/>
    <xf numFmtId="166" fontId="32" fillId="2" borderId="2" xfId="29" applyNumberFormat="1" applyFont="1" applyFill="1" applyBorder="1"/>
    <xf numFmtId="0" fontId="77" fillId="2" borderId="0" xfId="0" applyFont="1" applyFill="1" applyAlignment="1">
      <alignment horizontal="right" vertical="center"/>
    </xf>
    <xf numFmtId="0" fontId="86" fillId="2" borderId="3" xfId="0" applyFont="1" applyFill="1" applyBorder="1" applyAlignment="1">
      <alignment horizontal="center" vertical="center" wrapText="1"/>
    </xf>
    <xf numFmtId="167" fontId="79" fillId="2" borderId="0" xfId="29" applyNumberFormat="1" applyFont="1" applyFill="1" applyAlignment="1"/>
    <xf numFmtId="0" fontId="0" fillId="0" borderId="0" xfId="0" applyFont="1"/>
    <xf numFmtId="166" fontId="74" fillId="2" borderId="1" xfId="29" applyNumberFormat="1" applyFont="1" applyFill="1" applyBorder="1" applyAlignment="1">
      <alignment vertical="center" wrapText="1"/>
    </xf>
    <xf numFmtId="0" fontId="84" fillId="2" borderId="3" xfId="0" applyFont="1" applyFill="1" applyBorder="1" applyAlignment="1">
      <alignment horizontal="center" vertical="center" wrapText="1"/>
    </xf>
    <xf numFmtId="166" fontId="84" fillId="2" borderId="3" xfId="0" applyNumberFormat="1" applyFont="1" applyFill="1" applyBorder="1" applyAlignment="1">
      <alignment horizontal="center" vertical="center" wrapText="1"/>
    </xf>
    <xf numFmtId="0" fontId="84" fillId="2" borderId="0" xfId="0" applyFont="1" applyFill="1"/>
    <xf numFmtId="0" fontId="84" fillId="2" borderId="3" xfId="0" applyFont="1" applyFill="1" applyBorder="1" applyAlignment="1">
      <alignment vertical="center" wrapText="1"/>
    </xf>
    <xf numFmtId="166" fontId="84" fillId="2" borderId="3" xfId="29" applyNumberFormat="1" applyFont="1" applyFill="1" applyBorder="1" applyAlignment="1">
      <alignment vertical="center" wrapText="1"/>
    </xf>
    <xf numFmtId="166" fontId="87" fillId="2" borderId="0" xfId="0" applyNumberFormat="1" applyFont="1" applyFill="1"/>
    <xf numFmtId="41" fontId="84" fillId="2" borderId="0" xfId="0" applyNumberFormat="1" applyFont="1" applyFill="1"/>
    <xf numFmtId="166" fontId="84" fillId="2" borderId="1" xfId="29" applyNumberFormat="1" applyFont="1" applyFill="1" applyBorder="1" applyAlignment="1">
      <alignment vertical="center" wrapText="1"/>
    </xf>
    <xf numFmtId="166" fontId="84" fillId="2" borderId="0" xfId="0" applyNumberFormat="1" applyFont="1" applyFill="1"/>
    <xf numFmtId="41" fontId="32" fillId="2" borderId="0" xfId="0" applyNumberFormat="1" applyFont="1" applyFill="1"/>
    <xf numFmtId="0" fontId="4" fillId="2" borderId="0" xfId="0" applyFont="1" applyFill="1" applyAlignment="1">
      <alignment vertical="center"/>
    </xf>
    <xf numFmtId="0" fontId="5" fillId="2" borderId="0" xfId="0" applyFont="1" applyFill="1" applyAlignment="1">
      <alignment vertical="center"/>
    </xf>
    <xf numFmtId="166" fontId="4" fillId="2" borderId="4" xfId="29" applyNumberFormat="1" applyFont="1" applyFill="1" applyBorder="1" applyAlignment="1">
      <alignment vertical="center" wrapText="1"/>
    </xf>
    <xf numFmtId="166" fontId="5" fillId="2" borderId="0" xfId="29" applyNumberFormat="1" applyFont="1" applyFill="1" applyBorder="1" applyAlignment="1">
      <alignment horizontal="center" vertical="center"/>
    </xf>
    <xf numFmtId="166" fontId="4" fillId="2" borderId="0" xfId="0" applyNumberFormat="1" applyFont="1" applyFill="1"/>
    <xf numFmtId="0" fontId="4" fillId="2" borderId="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166" fontId="4" fillId="2" borderId="8" xfId="29" applyNumberFormat="1" applyFont="1" applyFill="1" applyBorder="1" applyAlignment="1">
      <alignment horizontal="center" vertical="center" wrapText="1"/>
    </xf>
    <xf numFmtId="0" fontId="5" fillId="0" borderId="0" xfId="0" applyFont="1" applyAlignment="1">
      <alignment horizontal="center" vertical="center" wrapText="1"/>
    </xf>
    <xf numFmtId="0" fontId="4" fillId="0" borderId="3" xfId="0" applyFont="1" applyBorder="1" applyAlignment="1">
      <alignment horizontal="center" vertical="center" wrapText="1"/>
    </xf>
    <xf numFmtId="0" fontId="24" fillId="0" borderId="3" xfId="0" applyFont="1" applyBorder="1" applyAlignment="1">
      <alignment horizontal="center" vertical="center" wrapText="1"/>
    </xf>
    <xf numFmtId="166" fontId="24" fillId="0" borderId="3" xfId="29" applyNumberFormat="1" applyFont="1" applyBorder="1" applyAlignment="1">
      <alignment horizontal="center" vertical="center" wrapText="1"/>
    </xf>
    <xf numFmtId="0" fontId="68" fillId="2" borderId="2" xfId="0" applyFont="1" applyFill="1" applyBorder="1" applyAlignment="1">
      <alignment horizontal="center" wrapText="1"/>
    </xf>
    <xf numFmtId="0" fontId="68" fillId="2" borderId="2" xfId="0" applyFont="1" applyFill="1" applyBorder="1" applyAlignment="1">
      <alignment horizontal="justify" wrapText="1"/>
    </xf>
    <xf numFmtId="0" fontId="74" fillId="2" borderId="0" xfId="0" applyFont="1" applyFill="1" applyAlignment="1">
      <alignment horizontal="center" vertical="center" wrapText="1"/>
    </xf>
    <xf numFmtId="167" fontId="100" fillId="2" borderId="3" xfId="29" applyNumberFormat="1" applyFont="1" applyFill="1" applyBorder="1" applyAlignment="1">
      <alignment horizontal="center" vertical="center" wrapText="1"/>
    </xf>
    <xf numFmtId="0" fontId="80" fillId="2" borderId="3" xfId="0" applyFont="1" applyFill="1" applyBorder="1" applyAlignment="1">
      <alignment horizontal="center" vertical="center" wrapText="1"/>
    </xf>
    <xf numFmtId="166" fontId="126" fillId="2" borderId="1" xfId="29" applyNumberFormat="1" applyFont="1" applyFill="1" applyBorder="1" applyAlignment="1">
      <alignment horizontal="center" vertical="center" wrapText="1"/>
    </xf>
    <xf numFmtId="0" fontId="22" fillId="2" borderId="1" xfId="0" applyNumberFormat="1" applyFont="1" applyFill="1" applyBorder="1" applyAlignment="1">
      <alignment horizontal="justify" vertical="center" wrapText="1"/>
    </xf>
    <xf numFmtId="166" fontId="68" fillId="2" borderId="0" xfId="0" applyNumberFormat="1" applyFont="1" applyFill="1"/>
    <xf numFmtId="0" fontId="87" fillId="2" borderId="3" xfId="0" applyFont="1" applyFill="1" applyBorder="1" applyAlignment="1">
      <alignment horizontal="center" vertical="center" wrapText="1"/>
    </xf>
    <xf numFmtId="0" fontId="87" fillId="2" borderId="3" xfId="0" applyFont="1" applyFill="1" applyBorder="1" applyAlignment="1">
      <alignment vertical="center" wrapText="1"/>
    </xf>
    <xf numFmtId="166" fontId="87" fillId="2" borderId="3" xfId="29" applyNumberFormat="1" applyFont="1" applyFill="1" applyBorder="1" applyAlignment="1">
      <alignment vertical="center" wrapText="1"/>
    </xf>
    <xf numFmtId="3" fontId="84" fillId="2" borderId="3" xfId="0" applyNumberFormat="1" applyFont="1" applyFill="1" applyBorder="1" applyAlignment="1">
      <alignment horizontal="justify" vertical="center" wrapText="1"/>
    </xf>
    <xf numFmtId="166" fontId="84" fillId="2" borderId="3" xfId="0" applyNumberFormat="1" applyFont="1" applyFill="1" applyBorder="1" applyAlignment="1">
      <alignment vertical="center" wrapText="1"/>
    </xf>
    <xf numFmtId="0" fontId="74" fillId="2" borderId="3" xfId="0" applyFont="1" applyFill="1" applyBorder="1" applyAlignment="1">
      <alignment horizontal="center" vertical="center" wrapText="1"/>
    </xf>
    <xf numFmtId="0" fontId="74" fillId="2" borderId="3" xfId="0" applyFont="1" applyFill="1" applyBorder="1" applyAlignment="1">
      <alignment vertical="center" wrapText="1"/>
    </xf>
    <xf numFmtId="166" fontId="74" fillId="2" borderId="3" xfId="29" applyNumberFormat="1" applyFont="1" applyFill="1" applyBorder="1" applyAlignment="1">
      <alignment vertical="center" wrapText="1"/>
    </xf>
    <xf numFmtId="0" fontId="79" fillId="2" borderId="3" xfId="0" applyFont="1" applyFill="1" applyBorder="1"/>
    <xf numFmtId="166" fontId="79" fillId="2" borderId="3" xfId="29" applyNumberFormat="1" applyFont="1" applyFill="1" applyBorder="1"/>
    <xf numFmtId="0" fontId="79" fillId="2" borderId="3" xfId="0" applyFont="1" applyFill="1" applyBorder="1" applyAlignment="1">
      <alignment horizontal="justify" wrapText="1"/>
    </xf>
    <xf numFmtId="3" fontId="79" fillId="2" borderId="3" xfId="0" applyNumberFormat="1" applyFont="1" applyFill="1" applyBorder="1" applyAlignment="1">
      <alignment horizontal="justify"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left" vertical="center" wrapText="1"/>
    </xf>
    <xf numFmtId="0" fontId="9" fillId="0" borderId="0" xfId="0" applyFont="1" applyBorder="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0" fontId="10" fillId="0" borderId="3" xfId="0" applyFont="1" applyBorder="1" applyAlignment="1">
      <alignment horizontal="center" vertical="center" wrapText="1"/>
    </xf>
    <xf numFmtId="0" fontId="5" fillId="0" borderId="0" xfId="0" applyFont="1" applyAlignment="1">
      <alignment horizontal="center" vertical="center" wrapText="1"/>
    </xf>
    <xf numFmtId="166" fontId="6" fillId="0" borderId="3" xfId="29" applyNumberFormat="1" applyFont="1" applyBorder="1" applyAlignment="1">
      <alignment horizontal="center" vertical="center" wrapText="1"/>
    </xf>
    <xf numFmtId="166" fontId="10" fillId="0" borderId="3" xfId="29" applyNumberFormat="1" applyFont="1" applyBorder="1" applyAlignment="1">
      <alignment horizontal="center" vertical="center" wrapText="1"/>
    </xf>
    <xf numFmtId="0" fontId="74" fillId="2" borderId="0" xfId="0" applyFont="1" applyFill="1" applyAlignment="1">
      <alignment horizontal="center" vertical="center" wrapText="1"/>
    </xf>
    <xf numFmtId="0" fontId="0" fillId="2" borderId="0" xfId="0" applyFill="1"/>
    <xf numFmtId="0" fontId="77" fillId="2" borderId="35" xfId="0" applyFont="1" applyFill="1" applyBorder="1" applyAlignment="1">
      <alignment horizontal="right" vertical="center" wrapText="1"/>
    </xf>
    <xf numFmtId="0" fontId="32" fillId="2" borderId="35" xfId="0" applyFont="1" applyFill="1" applyBorder="1"/>
    <xf numFmtId="0" fontId="74" fillId="2" borderId="32" xfId="0" applyFont="1" applyFill="1" applyBorder="1" applyAlignment="1">
      <alignment horizontal="center" vertical="center"/>
    </xf>
    <xf numFmtId="0" fontId="32" fillId="2" borderId="36" xfId="0" applyFont="1" applyFill="1" applyBorder="1"/>
    <xf numFmtId="0" fontId="74" fillId="2" borderId="32" xfId="0" applyFont="1" applyFill="1" applyBorder="1" applyAlignment="1">
      <alignment horizontal="center" vertical="center" wrapText="1"/>
    </xf>
    <xf numFmtId="0" fontId="32" fillId="2" borderId="26" xfId="0" applyFont="1" applyFill="1" applyBorder="1"/>
    <xf numFmtId="0" fontId="118" fillId="2" borderId="33" xfId="0" applyFont="1" applyFill="1" applyBorder="1" applyAlignment="1">
      <alignment horizontal="center" vertical="center" wrapText="1"/>
    </xf>
    <xf numFmtId="0" fontId="118" fillId="2" borderId="26" xfId="0" applyFont="1" applyFill="1" applyBorder="1" applyAlignment="1">
      <alignment horizontal="center" vertical="center" wrapText="1"/>
    </xf>
    <xf numFmtId="0" fontId="74" fillId="2" borderId="27" xfId="0" applyFont="1" applyFill="1" applyBorder="1" applyAlignment="1">
      <alignment horizontal="center" vertical="center" wrapText="1"/>
    </xf>
    <xf numFmtId="0" fontId="32" fillId="2" borderId="34" xfId="0" applyFont="1" applyFill="1" applyBorder="1"/>
    <xf numFmtId="0" fontId="9" fillId="0" borderId="0" xfId="0" applyFont="1" applyAlignment="1">
      <alignment horizontal="left" vertical="center" wrapText="1"/>
    </xf>
    <xf numFmtId="0" fontId="21" fillId="0" borderId="0" xfId="0" applyFont="1" applyAlignment="1">
      <alignment horizontal="center" vertical="center" wrapText="1"/>
    </xf>
    <xf numFmtId="0" fontId="13" fillId="0" borderId="14" xfId="0" applyFont="1" applyBorder="1" applyAlignment="1">
      <alignment horizontal="left" wrapText="1"/>
    </xf>
    <xf numFmtId="0" fontId="3" fillId="0" borderId="0" xfId="0" applyFont="1" applyAlignment="1">
      <alignment horizontal="center" vertical="center" wrapText="1"/>
    </xf>
    <xf numFmtId="0" fontId="14" fillId="0" borderId="0" xfId="0" applyFont="1" applyAlignment="1">
      <alignment horizontal="left"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15" fillId="0" borderId="5" xfId="0" applyFont="1" applyBorder="1" applyAlignment="1">
      <alignment horizontal="right" vertical="center" wrapText="1"/>
    </xf>
    <xf numFmtId="0" fontId="18" fillId="0" borderId="5" xfId="0" applyFont="1" applyBorder="1" applyAlignment="1">
      <alignment horizontal="right"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4" fillId="2" borderId="0" xfId="0" applyFont="1" applyFill="1" applyAlignment="1">
      <alignment horizontal="left" vertical="center" wrapText="1"/>
    </xf>
    <xf numFmtId="0" fontId="36" fillId="2" borderId="5" xfId="0" applyFont="1" applyFill="1" applyBorder="1" applyAlignment="1">
      <alignment horizontal="center" vertical="center" wrapText="1"/>
    </xf>
    <xf numFmtId="0" fontId="28" fillId="2" borderId="0" xfId="0" applyFont="1" applyFill="1" applyAlignment="1">
      <alignment horizontal="center" vertical="center" wrapText="1"/>
    </xf>
    <xf numFmtId="0" fontId="5"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166" fontId="5" fillId="2" borderId="5" xfId="29" applyNumberFormat="1" applyFont="1" applyFill="1" applyBorder="1" applyAlignment="1">
      <alignment horizontal="right"/>
    </xf>
    <xf numFmtId="0" fontId="4" fillId="2" borderId="0" xfId="0" applyFont="1" applyFill="1" applyAlignment="1">
      <alignment horizontal="center" vertical="center" wrapText="1"/>
    </xf>
    <xf numFmtId="166" fontId="4" fillId="2" borderId="3" xfId="29" applyNumberFormat="1" applyFont="1" applyFill="1" applyBorder="1" applyAlignment="1">
      <alignment horizontal="center" vertical="center" wrapText="1"/>
    </xf>
    <xf numFmtId="0" fontId="71" fillId="2" borderId="3" xfId="0" applyFont="1" applyFill="1" applyBorder="1" applyAlignment="1">
      <alignment horizontal="center" vertical="center" wrapText="1"/>
    </xf>
    <xf numFmtId="0" fontId="101" fillId="2" borderId="0" xfId="0" applyFont="1" applyFill="1" applyAlignment="1">
      <alignment horizontal="left" vertical="center"/>
    </xf>
    <xf numFmtId="0" fontId="77" fillId="2" borderId="0" xfId="0" applyFont="1" applyFill="1" applyAlignment="1">
      <alignment horizontal="center" vertical="center"/>
    </xf>
    <xf numFmtId="0" fontId="74" fillId="2" borderId="0" xfId="0" applyFont="1" applyFill="1" applyAlignment="1">
      <alignment horizontal="center" vertical="center"/>
    </xf>
    <xf numFmtId="0" fontId="77" fillId="2" borderId="0" xfId="0" applyFont="1" applyFill="1" applyBorder="1" applyAlignment="1">
      <alignment horizontal="center" vertical="center"/>
    </xf>
    <xf numFmtId="0" fontId="100" fillId="2" borderId="3" xfId="0" applyFont="1" applyFill="1" applyBorder="1" applyAlignment="1">
      <alignment horizontal="center" vertical="center" wrapText="1"/>
    </xf>
    <xf numFmtId="0" fontId="77" fillId="2" borderId="5" xfId="0" applyFont="1" applyFill="1" applyBorder="1" applyAlignment="1">
      <alignment horizontal="center" vertical="center"/>
    </xf>
    <xf numFmtId="167" fontId="79" fillId="2" borderId="0" xfId="29" applyNumberFormat="1" applyFont="1" applyFill="1" applyAlignment="1">
      <alignment horizontal="center"/>
    </xf>
    <xf numFmtId="0" fontId="79" fillId="2" borderId="14" xfId="0" applyFont="1" applyFill="1" applyBorder="1" applyAlignment="1">
      <alignment horizontal="justify" wrapText="1"/>
    </xf>
    <xf numFmtId="167" fontId="71" fillId="2" borderId="3" xfId="29" applyNumberFormat="1" applyFont="1" applyFill="1" applyBorder="1" applyAlignment="1">
      <alignment horizontal="center" vertical="center" wrapText="1"/>
    </xf>
    <xf numFmtId="166" fontId="71" fillId="2" borderId="3" xfId="29" applyNumberFormat="1" applyFont="1" applyFill="1" applyBorder="1" applyAlignment="1">
      <alignment horizontal="center" vertical="center" wrapText="1"/>
    </xf>
    <xf numFmtId="167" fontId="100" fillId="2" borderId="3" xfId="29" applyNumberFormat="1" applyFont="1" applyFill="1" applyBorder="1" applyAlignment="1">
      <alignment horizontal="center" vertical="center" wrapText="1"/>
    </xf>
    <xf numFmtId="167" fontId="102" fillId="2" borderId="5" xfId="29"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32" fillId="2" borderId="0" xfId="0" applyFont="1" applyFill="1" applyAlignment="1">
      <alignment horizontal="center"/>
    </xf>
    <xf numFmtId="0" fontId="0" fillId="0" borderId="0" xfId="0" applyAlignment="1">
      <alignment horizontal="center"/>
    </xf>
    <xf numFmtId="0" fontId="89" fillId="0" borderId="0" xfId="0" applyFont="1" applyAlignment="1">
      <alignment horizontal="center" vertical="center" wrapText="1"/>
    </xf>
    <xf numFmtId="0" fontId="77" fillId="0" borderId="0" xfId="0" applyFont="1" applyAlignment="1">
      <alignment horizontal="center" vertical="center"/>
    </xf>
    <xf numFmtId="0" fontId="77" fillId="0" borderId="5" xfId="0" applyFont="1" applyBorder="1" applyAlignment="1">
      <alignment horizontal="center" vertical="center"/>
    </xf>
    <xf numFmtId="0" fontId="77" fillId="0" borderId="5" xfId="0" applyFont="1" applyBorder="1" applyAlignment="1">
      <alignment horizontal="right" vertical="center"/>
    </xf>
    <xf numFmtId="0" fontId="71" fillId="0" borderId="6" xfId="0" applyFont="1" applyBorder="1" applyAlignment="1">
      <alignment horizontal="center" vertical="center"/>
    </xf>
    <xf numFmtId="0" fontId="71" fillId="0" borderId="10" xfId="0" applyFont="1" applyBorder="1" applyAlignment="1">
      <alignment horizontal="center" vertical="center"/>
    </xf>
    <xf numFmtId="0" fontId="71" fillId="0" borderId="16" xfId="0" applyFont="1" applyBorder="1" applyAlignment="1">
      <alignment horizontal="center" vertical="center"/>
    </xf>
    <xf numFmtId="0" fontId="71" fillId="0" borderId="15" xfId="0" applyFont="1" applyBorder="1" applyAlignment="1">
      <alignment horizontal="center" vertical="center"/>
    </xf>
    <xf numFmtId="0" fontId="71" fillId="0" borderId="3" xfId="0" applyFont="1" applyBorder="1" applyAlignment="1">
      <alignment horizontal="center" vertical="center" wrapText="1"/>
    </xf>
    <xf numFmtId="0" fontId="71" fillId="0" borderId="17" xfId="0" applyFont="1" applyBorder="1" applyAlignment="1">
      <alignment horizontal="center" vertical="center"/>
    </xf>
    <xf numFmtId="0" fontId="119" fillId="2" borderId="12" xfId="0" applyFont="1" applyFill="1" applyBorder="1" applyAlignment="1">
      <alignment horizontal="center" vertical="center" wrapText="1"/>
    </xf>
    <xf numFmtId="0" fontId="119" fillId="2" borderId="16" xfId="0" applyFont="1" applyFill="1" applyBorder="1" applyAlignment="1">
      <alignment horizontal="center" vertical="center" wrapText="1"/>
    </xf>
    <xf numFmtId="0" fontId="119" fillId="2" borderId="15" xfId="0" applyFont="1" applyFill="1" applyBorder="1" applyAlignment="1">
      <alignment horizontal="center" vertical="center" wrapText="1"/>
    </xf>
    <xf numFmtId="0" fontId="119" fillId="0" borderId="12" xfId="0" applyFont="1" applyBorder="1" applyAlignment="1">
      <alignment horizontal="center" vertical="center" wrapText="1"/>
    </xf>
    <xf numFmtId="0" fontId="119" fillId="0" borderId="16" xfId="0" applyFont="1" applyBorder="1" applyAlignment="1">
      <alignment horizontal="center" vertical="center" wrapText="1"/>
    </xf>
    <xf numFmtId="0" fontId="119" fillId="0" borderId="15" xfId="0" applyFont="1" applyBorder="1" applyAlignment="1">
      <alignment horizontal="center" vertical="center" wrapText="1"/>
    </xf>
    <xf numFmtId="0" fontId="71" fillId="0" borderId="13" xfId="0" applyFont="1" applyBorder="1" applyAlignment="1">
      <alignment horizontal="center" vertical="center"/>
    </xf>
    <xf numFmtId="0" fontId="71" fillId="0" borderId="14" xfId="0" applyFont="1" applyBorder="1" applyAlignment="1">
      <alignment horizontal="center" vertical="center"/>
    </xf>
    <xf numFmtId="0" fontId="71" fillId="0" borderId="18" xfId="0" applyFont="1" applyBorder="1" applyAlignment="1">
      <alignment horizontal="center" vertical="center"/>
    </xf>
    <xf numFmtId="0" fontId="71" fillId="0" borderId="19" xfId="0" applyFont="1" applyBorder="1" applyAlignment="1">
      <alignment horizontal="center" vertical="center"/>
    </xf>
    <xf numFmtId="0" fontId="71" fillId="0" borderId="0" xfId="0" applyFont="1" applyBorder="1" applyAlignment="1">
      <alignment horizontal="center" vertical="center"/>
    </xf>
    <xf numFmtId="0" fontId="71" fillId="0" borderId="20" xfId="0" applyFont="1" applyBorder="1" applyAlignment="1">
      <alignment horizontal="center" vertical="center"/>
    </xf>
    <xf numFmtId="0" fontId="71" fillId="0" borderId="21" xfId="0" applyFont="1" applyBorder="1" applyAlignment="1">
      <alignment horizontal="center" vertical="center"/>
    </xf>
    <xf numFmtId="0" fontId="71" fillId="0" borderId="5" xfId="0" applyFont="1" applyBorder="1" applyAlignment="1">
      <alignment horizontal="center" vertical="center"/>
    </xf>
    <xf numFmtId="0" fontId="71" fillId="0" borderId="22" xfId="0" applyFont="1" applyBorder="1" applyAlignment="1">
      <alignment horizontal="center" vertical="center"/>
    </xf>
    <xf numFmtId="0" fontId="71" fillId="0" borderId="12" xfId="0" applyFont="1" applyBorder="1" applyAlignment="1">
      <alignment horizontal="center" vertical="center" wrapText="1"/>
    </xf>
    <xf numFmtId="0" fontId="71" fillId="0" borderId="16" xfId="0" applyFont="1" applyBorder="1" applyAlignment="1">
      <alignment horizontal="center" vertical="center" wrapText="1"/>
    </xf>
    <xf numFmtId="0" fontId="71" fillId="0" borderId="15" xfId="0" applyFont="1" applyBorder="1" applyAlignment="1">
      <alignment horizontal="center" vertical="center" wrapText="1"/>
    </xf>
    <xf numFmtId="0" fontId="119" fillId="0" borderId="3" xfId="0" applyFont="1" applyBorder="1" applyAlignment="1">
      <alignment horizontal="center" vertical="center" wrapText="1"/>
    </xf>
    <xf numFmtId="0" fontId="71" fillId="0" borderId="14" xfId="0" applyFont="1" applyBorder="1" applyAlignment="1">
      <alignment horizontal="center" vertical="center" wrapText="1"/>
    </xf>
    <xf numFmtId="0" fontId="71" fillId="0" borderId="5" xfId="0" applyFont="1" applyBorder="1" applyAlignment="1">
      <alignment horizontal="center" vertical="center" wrapText="1"/>
    </xf>
    <xf numFmtId="166" fontId="71" fillId="0" borderId="13" xfId="29" applyNumberFormat="1" applyFont="1" applyBorder="1" applyAlignment="1">
      <alignment horizontal="center" vertical="center" wrapText="1"/>
    </xf>
    <xf numFmtId="166" fontId="71" fillId="0" borderId="14" xfId="29" applyNumberFormat="1" applyFont="1" applyBorder="1" applyAlignment="1">
      <alignment horizontal="center" vertical="center" wrapText="1"/>
    </xf>
    <xf numFmtId="166" fontId="71" fillId="0" borderId="18" xfId="29" applyNumberFormat="1" applyFont="1" applyBorder="1" applyAlignment="1">
      <alignment horizontal="center" vertical="center" wrapText="1"/>
    </xf>
    <xf numFmtId="166" fontId="71" fillId="0" borderId="19" xfId="29" applyNumberFormat="1" applyFont="1" applyBorder="1" applyAlignment="1">
      <alignment horizontal="center" vertical="center" wrapText="1"/>
    </xf>
    <xf numFmtId="166" fontId="71" fillId="0" borderId="0" xfId="29" applyNumberFormat="1" applyFont="1" applyBorder="1" applyAlignment="1">
      <alignment horizontal="center" vertical="center" wrapText="1"/>
    </xf>
    <xf numFmtId="166" fontId="71" fillId="0" borderId="20" xfId="29" applyNumberFormat="1" applyFont="1" applyBorder="1" applyAlignment="1">
      <alignment horizontal="center" vertical="center" wrapText="1"/>
    </xf>
    <xf numFmtId="166" fontId="71" fillId="0" borderId="21" xfId="29" applyNumberFormat="1" applyFont="1" applyBorder="1" applyAlignment="1">
      <alignment horizontal="center" vertical="center" wrapText="1"/>
    </xf>
    <xf numFmtId="166" fontId="71" fillId="0" borderId="5" xfId="29" applyNumberFormat="1" applyFont="1" applyBorder="1" applyAlignment="1">
      <alignment horizontal="center" vertical="center" wrapText="1"/>
    </xf>
    <xf numFmtId="166" fontId="71" fillId="0" borderId="22" xfId="29" applyNumberFormat="1" applyFont="1" applyBorder="1" applyAlignment="1">
      <alignment horizontal="center" vertical="center" wrapText="1"/>
    </xf>
    <xf numFmtId="0" fontId="80" fillId="0" borderId="13" xfId="0" applyFont="1" applyBorder="1" applyAlignment="1">
      <alignment horizontal="center" vertical="center" wrapText="1"/>
    </xf>
    <xf numFmtId="0" fontId="80" fillId="0" borderId="14" xfId="0" applyFont="1" applyBorder="1" applyAlignment="1">
      <alignment horizontal="center" vertical="center" wrapText="1"/>
    </xf>
    <xf numFmtId="0" fontId="80" fillId="0" borderId="21" xfId="0" applyFont="1" applyBorder="1" applyAlignment="1">
      <alignment horizontal="center" vertical="center" wrapText="1"/>
    </xf>
    <xf numFmtId="0" fontId="80" fillId="0" borderId="5" xfId="0" applyFont="1" applyBorder="1" applyAlignment="1">
      <alignment horizontal="center" vertical="center" wrapText="1"/>
    </xf>
    <xf numFmtId="0" fontId="71" fillId="0" borderId="18" xfId="0" applyFont="1" applyBorder="1" applyAlignment="1">
      <alignment horizontal="center" vertical="center" wrapText="1"/>
    </xf>
    <xf numFmtId="0" fontId="71" fillId="0" borderId="22" xfId="0" applyFont="1" applyBorder="1" applyAlignment="1">
      <alignment horizontal="center" vertical="center" wrapText="1"/>
    </xf>
    <xf numFmtId="0" fontId="71" fillId="0" borderId="3" xfId="0" applyFont="1" applyBorder="1" applyAlignment="1">
      <alignment horizontal="center" vertical="center"/>
    </xf>
    <xf numFmtId="0" fontId="119" fillId="0" borderId="13" xfId="0" applyFont="1" applyBorder="1" applyAlignment="1">
      <alignment horizontal="center" vertical="center" wrapText="1"/>
    </xf>
    <xf numFmtId="0" fontId="119" fillId="0" borderId="14" xfId="0" applyFont="1" applyBorder="1" applyAlignment="1">
      <alignment horizontal="center" vertical="center" wrapText="1"/>
    </xf>
    <xf numFmtId="0" fontId="119" fillId="0" borderId="18" xfId="0" applyFont="1" applyBorder="1" applyAlignment="1">
      <alignment horizontal="center" vertical="center" wrapText="1"/>
    </xf>
    <xf numFmtId="0" fontId="119" fillId="0" borderId="21" xfId="0" applyFont="1" applyBorder="1" applyAlignment="1">
      <alignment horizontal="center" vertical="center" wrapText="1"/>
    </xf>
    <xf numFmtId="0" fontId="119" fillId="0" borderId="5" xfId="0" applyFont="1" applyBorder="1" applyAlignment="1">
      <alignment horizontal="center" vertical="center" wrapText="1"/>
    </xf>
    <xf numFmtId="0" fontId="119" fillId="0" borderId="22" xfId="0" applyFont="1" applyBorder="1" applyAlignment="1">
      <alignment horizontal="center" vertical="center" wrapText="1"/>
    </xf>
    <xf numFmtId="0" fontId="79" fillId="0" borderId="0" xfId="0" applyFont="1" applyAlignment="1">
      <alignment horizontal="center"/>
    </xf>
    <xf numFmtId="0" fontId="120" fillId="0" borderId="0" xfId="0" applyFont="1" applyAlignment="1">
      <alignment horizontal="center" vertical="center"/>
    </xf>
    <xf numFmtId="0" fontId="121" fillId="0" borderId="0" xfId="0" applyFont="1" applyAlignment="1">
      <alignment horizontal="center" vertical="center" wrapText="1"/>
    </xf>
    <xf numFmtId="0" fontId="122" fillId="0" borderId="0" xfId="0" applyFont="1" applyAlignment="1">
      <alignment horizontal="center" vertical="center" wrapText="1"/>
    </xf>
    <xf numFmtId="166" fontId="66" fillId="0" borderId="5" xfId="0" applyNumberFormat="1" applyFont="1" applyBorder="1" applyAlignment="1">
      <alignment horizontal="center" vertical="center"/>
    </xf>
    <xf numFmtId="0" fontId="44" fillId="2" borderId="3" xfId="0" applyFont="1" applyFill="1" applyBorder="1" applyAlignment="1">
      <alignment horizontal="center" vertical="center" wrapText="1"/>
    </xf>
    <xf numFmtId="43" fontId="44" fillId="2" borderId="3" xfId="29" applyFont="1" applyFill="1" applyBorder="1" applyAlignment="1">
      <alignment horizontal="center" vertical="center" wrapText="1"/>
    </xf>
    <xf numFmtId="0" fontId="47" fillId="2" borderId="3"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0" fillId="2" borderId="0" xfId="0" applyFill="1" applyAlignment="1">
      <alignment horizontal="center"/>
    </xf>
    <xf numFmtId="0" fontId="40" fillId="2" borderId="0" xfId="0" applyFont="1" applyFill="1" applyAlignment="1">
      <alignment horizontal="center" vertical="center" wrapText="1"/>
    </xf>
    <xf numFmtId="1" fontId="41" fillId="2" borderId="0" xfId="0" applyNumberFormat="1" applyFont="1" applyFill="1" applyAlignment="1">
      <alignment horizontal="center" vertical="center"/>
    </xf>
    <xf numFmtId="0" fontId="43" fillId="2" borderId="12" xfId="0" applyFont="1" applyFill="1" applyBorder="1" applyAlignment="1">
      <alignment horizontal="center" vertical="center" wrapText="1"/>
    </xf>
    <xf numFmtId="0" fontId="43" fillId="2" borderId="16" xfId="0" applyFont="1" applyFill="1" applyBorder="1" applyAlignment="1">
      <alignment horizontal="center" vertical="center" wrapText="1"/>
    </xf>
    <xf numFmtId="0" fontId="43" fillId="2" borderId="15"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6" xfId="0" applyFont="1" applyFill="1" applyBorder="1" applyAlignment="1">
      <alignment horizontal="center" vertical="center" wrapText="1"/>
    </xf>
    <xf numFmtId="0" fontId="44" fillId="2" borderId="15" xfId="0" applyFont="1" applyFill="1" applyBorder="1" applyAlignment="1">
      <alignment horizontal="center" vertical="center" wrapText="1"/>
    </xf>
    <xf numFmtId="0" fontId="5" fillId="0" borderId="0" xfId="0" applyFont="1" applyBorder="1" applyAlignment="1">
      <alignment horizontal="center" vertical="center" wrapText="1"/>
    </xf>
    <xf numFmtId="0" fontId="4"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28" fillId="0" borderId="0" xfId="0" applyFont="1" applyAlignment="1">
      <alignment horizontal="left" vertical="center" wrapText="1"/>
    </xf>
    <xf numFmtId="0" fontId="48" fillId="0" borderId="3" xfId="0" applyFont="1" applyBorder="1" applyAlignment="1">
      <alignment horizontal="center" vertical="center" wrapText="1"/>
    </xf>
    <xf numFmtId="0" fontId="49" fillId="0" borderId="3"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0" xfId="0" applyFont="1" applyBorder="1" applyAlignment="1">
      <alignment horizontal="center" vertical="center" wrapText="1"/>
    </xf>
    <xf numFmtId="0" fontId="5" fillId="0" borderId="5" xfId="0" applyFont="1" applyBorder="1" applyAlignment="1">
      <alignment horizontal="center" vertical="center" wrapText="1"/>
    </xf>
    <xf numFmtId="166" fontId="24" fillId="0" borderId="3" xfId="29" applyNumberFormat="1" applyFont="1" applyBorder="1" applyAlignment="1">
      <alignment horizontal="center" vertical="center" wrapText="1"/>
    </xf>
    <xf numFmtId="0" fontId="52" fillId="0" borderId="3" xfId="0" applyFont="1" applyBorder="1" applyAlignment="1">
      <alignment horizontal="center" vertical="center" wrapText="1"/>
    </xf>
    <xf numFmtId="0" fontId="5" fillId="0" borderId="0" xfId="0" applyFont="1" applyBorder="1" applyAlignment="1">
      <alignment horizontal="center" vertical="center"/>
    </xf>
    <xf numFmtId="0" fontId="39" fillId="2" borderId="6" xfId="0" applyFont="1" applyFill="1" applyBorder="1" applyAlignment="1">
      <alignment horizontal="center" vertical="center" wrapText="1"/>
    </xf>
    <xf numFmtId="0" fontId="84" fillId="2" borderId="10" xfId="0" applyFont="1" applyFill="1" applyBorder="1" applyAlignment="1">
      <alignment horizontal="center" vertical="center" wrapText="1"/>
    </xf>
    <xf numFmtId="0" fontId="39" fillId="2" borderId="3" xfId="0" applyFont="1" applyFill="1" applyBorder="1" applyAlignment="1">
      <alignment horizontal="center" vertical="center" wrapText="1"/>
    </xf>
    <xf numFmtId="166" fontId="32" fillId="2" borderId="0" xfId="0" applyNumberFormat="1" applyFont="1" applyFill="1" applyAlignment="1">
      <alignment horizontal="center" vertical="center" wrapText="1"/>
    </xf>
    <xf numFmtId="0" fontId="48"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8" fillId="2" borderId="0" xfId="0" applyFont="1" applyFill="1" applyAlignment="1">
      <alignment horizontal="left" vertical="center" wrapText="1"/>
    </xf>
    <xf numFmtId="0" fontId="74" fillId="2" borderId="0" xfId="0" applyFont="1" applyFill="1" applyAlignment="1">
      <alignment horizontal="left" vertical="center"/>
    </xf>
    <xf numFmtId="0" fontId="124" fillId="2" borderId="0" xfId="0" applyFont="1" applyFill="1" applyAlignment="1">
      <alignment horizontal="center" vertical="center"/>
    </xf>
    <xf numFmtId="0" fontId="80" fillId="2" borderId="3" xfId="0" applyFont="1" applyFill="1" applyBorder="1" applyAlignment="1">
      <alignment horizontal="center" vertical="center" wrapText="1"/>
    </xf>
    <xf numFmtId="0" fontId="101" fillId="2" borderId="0" xfId="0" applyFont="1" applyFill="1" applyAlignment="1">
      <alignment horizontal="center" vertical="center" wrapText="1"/>
    </xf>
    <xf numFmtId="0" fontId="80" fillId="2" borderId="3" xfId="0" applyFont="1" applyFill="1" applyBorder="1" applyAlignment="1">
      <alignment horizontal="center" vertical="center"/>
    </xf>
    <xf numFmtId="0" fontId="123" fillId="2" borderId="3" xfId="0" applyFont="1" applyFill="1" applyBorder="1" applyAlignment="1">
      <alignment horizontal="center" vertical="center" wrapText="1"/>
    </xf>
    <xf numFmtId="0" fontId="71" fillId="2" borderId="7" xfId="0" applyFont="1" applyFill="1" applyBorder="1" applyAlignment="1">
      <alignment horizontal="center" vertical="center"/>
    </xf>
    <xf numFmtId="0" fontId="71" fillId="2" borderId="1" xfId="0" applyFont="1" applyFill="1" applyBorder="1" applyAlignment="1">
      <alignment horizontal="center" vertical="center"/>
    </xf>
    <xf numFmtId="0" fontId="88" fillId="2" borderId="19" xfId="0" applyFont="1" applyFill="1" applyBorder="1" applyAlignment="1">
      <alignment horizontal="center" vertical="center" wrapText="1"/>
    </xf>
    <xf numFmtId="0" fontId="29" fillId="0" borderId="0" xfId="0" applyFont="1" applyAlignment="1">
      <alignment horizontal="center" vertical="center" wrapText="1"/>
    </xf>
    <xf numFmtId="166" fontId="23" fillId="0" borderId="0" xfId="29" applyNumberFormat="1" applyFont="1" applyBorder="1" applyAlignment="1">
      <alignment horizontal="right" vertical="center"/>
    </xf>
    <xf numFmtId="0" fontId="96" fillId="2" borderId="0" xfId="0" applyFont="1" applyFill="1" applyAlignment="1">
      <alignment horizontal="center" vertical="center"/>
    </xf>
    <xf numFmtId="0" fontId="24" fillId="2" borderId="3" xfId="0" applyFont="1" applyFill="1" applyBorder="1" applyAlignment="1">
      <alignment horizontal="center" vertical="center" wrapText="1"/>
    </xf>
    <xf numFmtId="0" fontId="4" fillId="0" borderId="3" xfId="0" applyFont="1" applyBorder="1" applyAlignment="1">
      <alignment horizontal="center" vertical="center"/>
    </xf>
    <xf numFmtId="0" fontId="71" fillId="2" borderId="3" xfId="0" applyFont="1" applyFill="1" applyBorder="1" applyAlignment="1">
      <alignment horizontal="center" vertical="center"/>
    </xf>
    <xf numFmtId="0" fontId="5" fillId="0" borderId="0" xfId="0" applyFont="1" applyAlignment="1">
      <alignment horizontal="center" vertical="center"/>
    </xf>
    <xf numFmtId="0" fontId="0" fillId="2" borderId="3" xfId="0" applyFill="1" applyBorder="1" applyAlignment="1">
      <alignment horizontal="center" vertical="center" wrapText="1"/>
    </xf>
    <xf numFmtId="0" fontId="68" fillId="2" borderId="3" xfId="0" applyFont="1" applyFill="1" applyBorder="1" applyAlignment="1">
      <alignment horizontal="center" vertical="center" wrapText="1"/>
    </xf>
    <xf numFmtId="0" fontId="25" fillId="0" borderId="3" xfId="0" applyFont="1" applyBorder="1" applyAlignment="1">
      <alignment horizontal="center" vertical="center" wrapText="1"/>
    </xf>
    <xf numFmtId="43" fontId="71" fillId="2" borderId="3" xfId="29" applyFont="1" applyFill="1" applyBorder="1" applyAlignment="1">
      <alignment horizontal="center" vertical="center" wrapText="1"/>
    </xf>
    <xf numFmtId="0" fontId="71" fillId="2" borderId="13" xfId="0" applyFont="1" applyFill="1" applyBorder="1" applyAlignment="1">
      <alignment horizontal="center" vertical="center" wrapText="1"/>
    </xf>
    <xf numFmtId="0" fontId="71" fillId="2" borderId="14" xfId="0" applyFont="1" applyFill="1" applyBorder="1" applyAlignment="1">
      <alignment horizontal="center" vertical="center" wrapText="1"/>
    </xf>
    <xf numFmtId="0" fontId="71" fillId="2" borderId="18" xfId="0" applyFont="1" applyFill="1" applyBorder="1" applyAlignment="1">
      <alignment horizontal="center" vertical="center" wrapText="1"/>
    </xf>
    <xf numFmtId="0" fontId="71" fillId="2" borderId="19" xfId="0" applyFont="1" applyFill="1" applyBorder="1" applyAlignment="1">
      <alignment horizontal="center" vertical="center" wrapText="1"/>
    </xf>
    <xf numFmtId="0" fontId="71" fillId="2" borderId="0" xfId="0" applyFont="1" applyFill="1" applyBorder="1" applyAlignment="1">
      <alignment horizontal="center" vertical="center" wrapText="1"/>
    </xf>
    <xf numFmtId="0" fontId="71" fillId="2" borderId="20" xfId="0" applyFont="1" applyFill="1" applyBorder="1" applyAlignment="1">
      <alignment horizontal="center" vertical="center" wrapText="1"/>
    </xf>
    <xf numFmtId="0" fontId="71" fillId="2" borderId="21" xfId="0" applyFont="1" applyFill="1" applyBorder="1" applyAlignment="1">
      <alignment horizontal="center" vertical="center" wrapText="1"/>
    </xf>
    <xf numFmtId="0" fontId="71" fillId="2" borderId="5" xfId="0" applyFont="1" applyFill="1" applyBorder="1" applyAlignment="1">
      <alignment horizontal="center" vertical="center" wrapText="1"/>
    </xf>
    <xf numFmtId="0" fontId="71" fillId="2" borderId="22" xfId="0" applyFont="1" applyFill="1" applyBorder="1" applyAlignment="1">
      <alignment horizontal="center" vertical="center" wrapText="1"/>
    </xf>
    <xf numFmtId="166" fontId="48" fillId="2" borderId="3" xfId="29" applyNumberFormat="1" applyFont="1" applyFill="1" applyBorder="1" applyAlignment="1">
      <alignment horizontal="center" vertical="center" wrapText="1"/>
    </xf>
    <xf numFmtId="166" fontId="23" fillId="2" borderId="5" xfId="29" applyNumberFormat="1" applyFont="1" applyFill="1" applyBorder="1" applyAlignment="1">
      <alignment horizontal="center" vertical="center"/>
    </xf>
    <xf numFmtId="0" fontId="29" fillId="2" borderId="0" xfId="0" applyFont="1" applyFill="1" applyAlignment="1">
      <alignment horizontal="center" vertical="center" wrapText="1"/>
    </xf>
    <xf numFmtId="1" fontId="36" fillId="2" borderId="0" xfId="0" applyNumberFormat="1" applyFont="1" applyFill="1" applyAlignment="1">
      <alignment horizontal="center" vertical="center"/>
    </xf>
    <xf numFmtId="166" fontId="48" fillId="2" borderId="6" xfId="29" applyNumberFormat="1" applyFont="1" applyFill="1" applyBorder="1" applyAlignment="1">
      <alignment horizontal="center" vertical="center" wrapText="1"/>
    </xf>
    <xf numFmtId="166" fontId="48" fillId="2" borderId="17" xfId="29" applyNumberFormat="1" applyFont="1" applyFill="1" applyBorder="1" applyAlignment="1">
      <alignment horizontal="center" vertical="center" wrapText="1"/>
    </xf>
    <xf numFmtId="166" fontId="48" fillId="2" borderId="10" xfId="29" applyNumberFormat="1" applyFont="1" applyFill="1" applyBorder="1" applyAlignment="1">
      <alignment horizontal="center" vertical="center" wrapText="1"/>
    </xf>
    <xf numFmtId="166" fontId="48" fillId="2" borderId="12" xfId="29" applyNumberFormat="1" applyFont="1" applyFill="1" applyBorder="1" applyAlignment="1">
      <alignment horizontal="center" vertical="center" wrapText="1"/>
    </xf>
    <xf numFmtId="166" fontId="48" fillId="2" borderId="15" xfId="29" applyNumberFormat="1"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14" xfId="0" applyFont="1" applyFill="1" applyBorder="1" applyAlignment="1">
      <alignment horizontal="center" vertical="center" wrapText="1"/>
    </xf>
    <xf numFmtId="0" fontId="48" fillId="2" borderId="18"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22" xfId="0" applyFont="1" applyFill="1" applyBorder="1" applyAlignment="1">
      <alignment horizontal="center" vertical="center" wrapText="1"/>
    </xf>
    <xf numFmtId="0" fontId="48" fillId="2" borderId="12" xfId="0" applyFont="1" applyFill="1" applyBorder="1" applyAlignment="1">
      <alignment horizontal="center" vertical="center" wrapText="1"/>
    </xf>
    <xf numFmtId="0" fontId="48" fillId="2" borderId="16" xfId="0" applyFont="1" applyFill="1" applyBorder="1" applyAlignment="1">
      <alignment horizontal="center" vertical="center" wrapText="1"/>
    </xf>
    <xf numFmtId="0" fontId="48" fillId="2" borderId="15" xfId="0" applyFont="1" applyFill="1" applyBorder="1" applyAlignment="1">
      <alignment horizontal="center" vertical="center" wrapText="1"/>
    </xf>
    <xf numFmtId="166" fontId="48" fillId="2" borderId="16" xfId="29" applyNumberFormat="1" applyFont="1" applyFill="1" applyBorder="1" applyAlignment="1">
      <alignment horizontal="center" vertical="center" wrapText="1"/>
    </xf>
    <xf numFmtId="0" fontId="4" fillId="2" borderId="0" xfId="0" applyFont="1" applyFill="1" applyAlignment="1">
      <alignment horizontal="left" vertical="center"/>
    </xf>
    <xf numFmtId="43" fontId="22" fillId="2" borderId="5" xfId="29" applyFont="1" applyFill="1" applyBorder="1" applyAlignment="1">
      <alignment horizontal="center" vertical="center"/>
    </xf>
    <xf numFmtId="43" fontId="48" fillId="2" borderId="3" xfId="29" applyFont="1" applyFill="1" applyBorder="1" applyAlignment="1">
      <alignment horizontal="center" vertical="center" wrapText="1"/>
    </xf>
    <xf numFmtId="0" fontId="125" fillId="2" borderId="0" xfId="0" applyFont="1" applyFill="1" applyAlignment="1">
      <alignment horizontal="right" vertical="center"/>
    </xf>
    <xf numFmtId="0" fontId="71" fillId="2" borderId="0" xfId="0" applyFont="1" applyFill="1" applyAlignment="1">
      <alignment horizontal="center" vertical="center" wrapText="1"/>
    </xf>
    <xf numFmtId="0" fontId="86" fillId="2" borderId="0" xfId="0" applyFont="1" applyFill="1" applyAlignment="1">
      <alignment horizontal="center" vertical="top"/>
    </xf>
    <xf numFmtId="166" fontId="68" fillId="2" borderId="0" xfId="29" applyNumberFormat="1" applyFont="1" applyFill="1" applyAlignment="1">
      <alignment horizontal="center" vertical="center"/>
    </xf>
    <xf numFmtId="0" fontId="17" fillId="0" borderId="0" xfId="0" applyFont="1" applyAlignment="1">
      <alignment horizontal="center" wrapText="1"/>
    </xf>
    <xf numFmtId="0" fontId="17" fillId="0" borderId="3" xfId="0" applyFont="1" applyBorder="1" applyAlignment="1">
      <alignment horizontal="center" vertical="center" wrapText="1"/>
    </xf>
    <xf numFmtId="0" fontId="9" fillId="0" borderId="5" xfId="0" applyFont="1" applyBorder="1" applyAlignment="1">
      <alignment horizontal="center"/>
    </xf>
    <xf numFmtId="0" fontId="34" fillId="2" borderId="3" xfId="0"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71" fillId="2" borderId="3" xfId="0" applyNumberFormat="1" applyFont="1" applyFill="1" applyBorder="1" applyAlignment="1">
      <alignment horizontal="center" vertical="center" wrapText="1"/>
    </xf>
    <xf numFmtId="0" fontId="72" fillId="2" borderId="3" xfId="0" applyFont="1" applyFill="1" applyBorder="1" applyAlignment="1">
      <alignment horizontal="center" vertical="center" wrapText="1"/>
    </xf>
    <xf numFmtId="0" fontId="79" fillId="2" borderId="5" xfId="0" applyFont="1" applyFill="1" applyBorder="1" applyAlignment="1">
      <alignment horizontal="right"/>
    </xf>
    <xf numFmtId="0" fontId="71" fillId="2" borderId="12" xfId="0" applyNumberFormat="1" applyFont="1" applyFill="1" applyBorder="1" applyAlignment="1">
      <alignment horizontal="center" vertical="center" wrapText="1"/>
    </xf>
    <xf numFmtId="0" fontId="71" fillId="2" borderId="15" xfId="0" applyNumberFormat="1" applyFont="1" applyFill="1" applyBorder="1" applyAlignment="1">
      <alignment horizontal="center" vertical="center" wrapText="1"/>
    </xf>
    <xf numFmtId="0" fontId="74" fillId="2" borderId="0" xfId="0" applyNumberFormat="1" applyFont="1" applyFill="1" applyAlignment="1">
      <alignment horizontal="center"/>
    </xf>
    <xf numFmtId="0" fontId="77" fillId="2" borderId="0" xfId="63" applyFont="1" applyFill="1" applyBorder="1" applyAlignment="1">
      <alignment horizontal="center"/>
    </xf>
    <xf numFmtId="0" fontId="39" fillId="0" borderId="3" xfId="50" applyFont="1" applyFill="1" applyBorder="1" applyAlignment="1">
      <alignment horizontal="center" vertical="center" wrapText="1"/>
    </xf>
    <xf numFmtId="0" fontId="39" fillId="0" borderId="6" xfId="50" applyFont="1" applyFill="1" applyBorder="1" applyAlignment="1">
      <alignment horizontal="center" vertical="center" wrapText="1"/>
    </xf>
    <xf numFmtId="0" fontId="39" fillId="0" borderId="17" xfId="50" applyFont="1" applyFill="1" applyBorder="1" applyAlignment="1">
      <alignment horizontal="center" vertical="center" wrapText="1"/>
    </xf>
    <xf numFmtId="0" fontId="39" fillId="0" borderId="10" xfId="50" applyFont="1" applyFill="1" applyBorder="1" applyAlignment="1">
      <alignment horizontal="center" vertical="center" wrapText="1"/>
    </xf>
    <xf numFmtId="0" fontId="39" fillId="0" borderId="6" xfId="38" applyFont="1" applyFill="1" applyBorder="1" applyAlignment="1">
      <alignment horizontal="center" vertical="center" wrapText="1"/>
    </xf>
    <xf numFmtId="0" fontId="39" fillId="0" borderId="17" xfId="38" applyFont="1" applyFill="1" applyBorder="1" applyAlignment="1">
      <alignment horizontal="center" vertical="center" wrapText="1"/>
    </xf>
    <xf numFmtId="0" fontId="39" fillId="0" borderId="10" xfId="38" applyFont="1" applyFill="1" applyBorder="1" applyAlignment="1">
      <alignment horizontal="center" vertical="center" wrapText="1"/>
    </xf>
    <xf numFmtId="0" fontId="4" fillId="0" borderId="0" xfId="38" applyFont="1" applyFill="1" applyBorder="1" applyAlignment="1">
      <alignment horizontal="left" vertical="center" wrapText="1"/>
    </xf>
    <xf numFmtId="0" fontId="35" fillId="0" borderId="0" xfId="50" applyFont="1" applyFill="1" applyBorder="1" applyAlignment="1">
      <alignment horizontal="center" vertical="center" wrapText="1"/>
    </xf>
    <xf numFmtId="0" fontId="28" fillId="0" borderId="0" xfId="50" applyFont="1" applyFill="1" applyBorder="1" applyAlignment="1">
      <alignment horizontal="center" vertical="center" wrapText="1"/>
    </xf>
    <xf numFmtId="0" fontId="5" fillId="0" borderId="0" xfId="50" applyFont="1" applyFill="1" applyBorder="1" applyAlignment="1">
      <alignment horizontal="center" vertical="center" wrapText="1"/>
    </xf>
    <xf numFmtId="0" fontId="80" fillId="0" borderId="3" xfId="0" applyFont="1" applyBorder="1" applyAlignment="1">
      <alignment horizontal="center" vertical="center" wrapText="1"/>
    </xf>
    <xf numFmtId="0" fontId="80" fillId="0" borderId="3" xfId="0" applyFont="1" applyBorder="1" applyAlignment="1">
      <alignment horizontal="center" vertical="center"/>
    </xf>
    <xf numFmtId="0" fontId="100" fillId="0" borderId="3" xfId="0" applyFont="1" applyBorder="1" applyAlignment="1">
      <alignment horizontal="center" vertical="center" wrapText="1"/>
    </xf>
    <xf numFmtId="0" fontId="101" fillId="0" borderId="0" xfId="0" applyFont="1" applyAlignment="1">
      <alignment horizontal="center" vertical="center" wrapText="1"/>
    </xf>
    <xf numFmtId="0" fontId="4" fillId="2" borderId="12" xfId="0" applyFont="1" applyFill="1" applyBorder="1" applyAlignment="1">
      <alignment horizontal="left" vertical="center" wrapText="1"/>
    </xf>
    <xf numFmtId="0" fontId="4" fillId="2" borderId="15" xfId="0" applyFont="1" applyFill="1" applyBorder="1" applyAlignment="1">
      <alignment horizontal="left" vertical="center" wrapText="1"/>
    </xf>
    <xf numFmtId="37" fontId="89" fillId="2" borderId="0" xfId="0" applyNumberFormat="1" applyFont="1" applyFill="1" applyAlignment="1">
      <alignment horizontal="center" vertical="center"/>
    </xf>
    <xf numFmtId="0" fontId="74" fillId="2" borderId="0" xfId="0" applyFont="1" applyFill="1" applyAlignment="1">
      <alignment horizontal="right" vertical="center"/>
    </xf>
    <xf numFmtId="0" fontId="89" fillId="2" borderId="0" xfId="0" applyFont="1" applyFill="1" applyAlignment="1">
      <alignment horizontal="center" vertical="center" wrapText="1"/>
    </xf>
    <xf numFmtId="0" fontId="124" fillId="2" borderId="0" xfId="0" applyFont="1" applyFill="1" applyAlignment="1">
      <alignment horizontal="center" vertical="center" wrapText="1"/>
    </xf>
    <xf numFmtId="0" fontId="77" fillId="2" borderId="0" xfId="0" applyFont="1" applyFill="1" applyAlignment="1">
      <alignment horizontal="center" vertical="top"/>
    </xf>
  </cellXfs>
  <cellStyles count="66">
    <cellStyle name="Bình thường" xfId="0" builtinId="0"/>
    <cellStyle name="Chuẩn 2" xfId="1"/>
    <cellStyle name="Chuẩn 2 2" xfId="2"/>
    <cellStyle name="Comma [0] 2" xfId="3"/>
    <cellStyle name="Comma 10" xfId="4"/>
    <cellStyle name="Comma 10 10" xfId="5"/>
    <cellStyle name="Comma 11" xfId="6"/>
    <cellStyle name="Comma 12" xfId="7"/>
    <cellStyle name="Comma 12 3" xfId="8"/>
    <cellStyle name="Comma 13" xfId="9"/>
    <cellStyle name="Comma 14" xfId="10"/>
    <cellStyle name="Comma 16" xfId="11"/>
    <cellStyle name="Comma 2" xfId="12"/>
    <cellStyle name="Comma 2 2" xfId="13"/>
    <cellStyle name="Comma 2 3" xfId="14"/>
    <cellStyle name="Comma 2 4" xfId="15"/>
    <cellStyle name="Comma 2 5" xfId="16"/>
    <cellStyle name="Comma 2_bao cao cua UBND tinh quy II - 2011" xfId="17"/>
    <cellStyle name="Comma 3" xfId="18"/>
    <cellStyle name="Comma 4" xfId="19"/>
    <cellStyle name="Comma 5" xfId="20"/>
    <cellStyle name="Comma 5 21 2 3 3" xfId="21"/>
    <cellStyle name="Comma 6" xfId="22"/>
    <cellStyle name="Comma 7" xfId="23"/>
    <cellStyle name="Comma 8" xfId="24"/>
    <cellStyle name="Comma 9" xfId="25"/>
    <cellStyle name="Dấu phảy [0]" xfId="26" builtinId="6"/>
    <cellStyle name="Dấu phảy [0] 2" xfId="27"/>
    <cellStyle name="Dấu phảy 6" xfId="28"/>
    <cellStyle name="Dấu_phảy" xfId="29" builtinId="3"/>
    <cellStyle name="Normal 10" xfId="30"/>
    <cellStyle name="Normal 10 2" xfId="31"/>
    <cellStyle name="Normal 11" xfId="32"/>
    <cellStyle name="Normal 12" xfId="33"/>
    <cellStyle name="Normal 12 2" xfId="34"/>
    <cellStyle name="Normal 13" xfId="35"/>
    <cellStyle name="Normal 15" xfId="36"/>
    <cellStyle name="Normal 18" xfId="37"/>
    <cellStyle name="Normal 2" xfId="38"/>
    <cellStyle name="Normal 2 2" xfId="39"/>
    <cellStyle name="Normal 2 2 2" xfId="40"/>
    <cellStyle name="Normal 2 26" xfId="41"/>
    <cellStyle name="Normal 2 3" xfId="42"/>
    <cellStyle name="Normal 2 3 2" xfId="43"/>
    <cellStyle name="Normal 2 4" xfId="44"/>
    <cellStyle name="Normal 2 5" xfId="45"/>
    <cellStyle name="Normal 2 6" xfId="46"/>
    <cellStyle name="Normal 2_160507 Bieu mau NSDP ND sua ND73" xfId="47"/>
    <cellStyle name="Normal 21" xfId="48"/>
    <cellStyle name="Normal 3" xfId="49"/>
    <cellStyle name="Normal 3 2" xfId="50"/>
    <cellStyle name="Normal 3 2 2" xfId="51"/>
    <cellStyle name="Normal 36" xfId="52"/>
    <cellStyle name="Normal 4" xfId="53"/>
    <cellStyle name="Normal 5" xfId="54"/>
    <cellStyle name="Normal 6" xfId="55"/>
    <cellStyle name="Normal 60" xfId="56"/>
    <cellStyle name="Normal 7" xfId="57"/>
    <cellStyle name="Normal 7 2" xfId="58"/>
    <cellStyle name="Normal 8" xfId="59"/>
    <cellStyle name="Normal 9" xfId="60"/>
    <cellStyle name="Normal_050723 Bieu mau che do chinh sach moi BSMT (tinh Yen Bai)" xfId="61"/>
    <cellStyle name="Normal_Sheet1 2" xfId="62"/>
    <cellStyle name="Normal_Sheet3" xfId="63"/>
    <cellStyle name="Percent 2" xfId="64"/>
    <cellStyle name="Percent 3"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7920;%20TO&#193;N%202025/3.%20BI&#7874;U%20D&#7920;%20TO&#193;N%20GIAO%20N&#258;M%202025%20(0512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GP\Documents\Zalo%20Received%20Files\1.%20BI&#7874;U%20D&#7920;%20TO&#193;N%20GIAO%20N&#258;M%202025%20(18h08-5.12.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GP\Documents\Zalo%20Received%20Files\1.%20BI&#7874;U%20D&#7920;%20TO&#193;N%20GIAO%20N&#258;M%20202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BI&#7874;U%20D&#7920;%20TO&#193;N%20GIAO%20N&#258;M%202025%20(0912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P/Documents/Zalo%20Received%20Files/D&#7920;%20TO&#193;N%20GIAO%20N&#258;M%202024%200612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BI&#7874;U-D&#7920;-TO&#193;N-GIAO-N&#258;M-2025%20K&#200;M%20T&#7900;%20TR&#204;NH%20-%20M&#7898;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BI&#7874;U-D&#7920;-TO&#193;N-GIAO-N&#258;M-2025%20K&#200;M%20NGH&#7882;%20QUY&#7870;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BI&#7874;U-D&#7920;-TO&#193;N-GIAO-N&#258;M-2025-12122024.%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P/AppData/Local/Temp/VNPT%20Plugin/72d1ca4f-bfae-4a36-bc8c-d7e606a38107/DT%202023/CT%20NTM/PB%20v&#7889;n%20CTNTM%2020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P\Documents\Zalo%20Received%20Files\2.%20BI&#7874;U%20D&#7920;%20TO&#193;N%204.1-4.31%20(2025)%2013.12.20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P\Documents\Zalo%20Received%20Files\1.%20BI&#7874;U%20D&#7920;%20TO&#193;N%20GIAO%20N&#258;M%202025%20(13.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GV"/>
      <sheetName val="1,.THDT thu H"/>
      <sheetName val="2.Chi tiet thu xa"/>
      <sheetName val="3.TH-HX"/>
      <sheetName val="4.THDT chi 24"/>
      <sheetName val="5.Chi tiet huyen "/>
      <sheetName val="Sheet7"/>
      <sheetName val="5a. Chi tiết giáo dục"/>
      <sheetName val="6,Vốn đtư,SNKT25"/>
      <sheetName val="6a"/>
      <sheetName val="7. TH chi xa 25"/>
      <sheetName val="K in- CT xã 2025"/>
      <sheetName val="Sheet8"/>
      <sheetName val="LươngCS giao DT 2025"/>
      <sheetName val="Sheet2"/>
      <sheetName val="Sheet4"/>
      <sheetName val="Sheet3"/>
      <sheetName val="Sheet5"/>
      <sheetName val="Sheet6"/>
    </sheetNames>
    <sheetDataSet>
      <sheetData sheetId="0" refreshError="1"/>
      <sheetData sheetId="1" refreshError="1"/>
      <sheetData sheetId="2" refreshError="1">
        <row r="9">
          <cell r="D9">
            <v>29845000</v>
          </cell>
        </row>
        <row r="39">
          <cell r="C39">
            <v>400504000</v>
          </cell>
        </row>
        <row r="40">
          <cell r="C40">
            <v>135144000</v>
          </cell>
        </row>
      </sheetData>
      <sheetData sheetId="3" refreshError="1"/>
      <sheetData sheetId="4" refreshError="1">
        <row r="12">
          <cell r="G12">
            <v>1359165.7150000001</v>
          </cell>
        </row>
        <row r="73">
          <cell r="G73">
            <v>837386</v>
          </cell>
        </row>
      </sheetData>
      <sheetData sheetId="5" refreshError="1"/>
      <sheetData sheetId="6" refreshError="1">
        <row r="15">
          <cell r="H15">
            <v>18000</v>
          </cell>
          <cell r="K15">
            <v>1532600</v>
          </cell>
        </row>
        <row r="20">
          <cell r="H20">
            <v>4700</v>
          </cell>
          <cell r="K20">
            <v>258700</v>
          </cell>
        </row>
        <row r="32">
          <cell r="G32">
            <v>831000</v>
          </cell>
        </row>
        <row r="34">
          <cell r="I34">
            <v>245400</v>
          </cell>
        </row>
        <row r="54">
          <cell r="G54">
            <v>216000</v>
          </cell>
        </row>
        <row r="58">
          <cell r="G58">
            <v>3018300</v>
          </cell>
        </row>
        <row r="63">
          <cell r="H63">
            <v>65700</v>
          </cell>
          <cell r="I63">
            <v>33400</v>
          </cell>
          <cell r="K63">
            <v>9985273.5088</v>
          </cell>
        </row>
        <row r="89">
          <cell r="H89">
            <v>20300</v>
          </cell>
          <cell r="I89">
            <v>15100</v>
          </cell>
          <cell r="K89">
            <v>1600922.00832</v>
          </cell>
        </row>
        <row r="99">
          <cell r="H99">
            <v>17400</v>
          </cell>
          <cell r="K99">
            <v>1179129.20832</v>
          </cell>
        </row>
        <row r="105">
          <cell r="H105">
            <v>17400</v>
          </cell>
          <cell r="I105">
            <v>9500</v>
          </cell>
          <cell r="K105">
            <v>1405278</v>
          </cell>
        </row>
        <row r="113">
          <cell r="K113">
            <v>671643.60832</v>
          </cell>
        </row>
        <row r="120">
          <cell r="H120">
            <v>8700</v>
          </cell>
          <cell r="K120">
            <v>688718</v>
          </cell>
        </row>
        <row r="129">
          <cell r="H129">
            <v>17400</v>
          </cell>
          <cell r="I129">
            <v>168900</v>
          </cell>
          <cell r="K129">
            <v>5365871.5999999996</v>
          </cell>
        </row>
        <row r="140">
          <cell r="I140">
            <v>14400</v>
          </cell>
          <cell r="K140">
            <v>1704205.2</v>
          </cell>
        </row>
        <row r="149">
          <cell r="H149">
            <v>17400</v>
          </cell>
          <cell r="K149">
            <v>1390904.8</v>
          </cell>
        </row>
        <row r="156">
          <cell r="H156">
            <v>23200</v>
          </cell>
          <cell r="K156">
            <v>1847772.4</v>
          </cell>
        </row>
        <row r="161">
          <cell r="H161">
            <v>8700</v>
          </cell>
          <cell r="I161">
            <v>9200</v>
          </cell>
          <cell r="K161">
            <v>1079556</v>
          </cell>
        </row>
        <row r="170">
          <cell r="H170">
            <v>88400</v>
          </cell>
          <cell r="I170">
            <v>42100</v>
          </cell>
          <cell r="K170">
            <v>12772343.52</v>
          </cell>
        </row>
        <row r="191">
          <cell r="H191">
            <v>12800</v>
          </cell>
          <cell r="K191">
            <v>1365086.4</v>
          </cell>
        </row>
        <row r="203">
          <cell r="H203">
            <v>9600</v>
          </cell>
          <cell r="I203">
            <v>6100</v>
          </cell>
          <cell r="K203">
            <v>1034814.3999999999</v>
          </cell>
        </row>
        <row r="210">
          <cell r="H210">
            <v>9600</v>
          </cell>
          <cell r="I210">
            <v>0</v>
          </cell>
          <cell r="K210">
            <v>732760.8</v>
          </cell>
        </row>
        <row r="215">
          <cell r="H215">
            <v>9600</v>
          </cell>
          <cell r="I215">
            <v>6600</v>
          </cell>
          <cell r="K215">
            <v>1021033.6000000001</v>
          </cell>
        </row>
        <row r="226">
          <cell r="H226">
            <v>9600</v>
          </cell>
          <cell r="K226">
            <v>629836.31999999995</v>
          </cell>
        </row>
        <row r="232">
          <cell r="K232">
            <v>124200</v>
          </cell>
        </row>
        <row r="233">
          <cell r="K233">
            <v>1000000</v>
          </cell>
        </row>
        <row r="236">
          <cell r="K236">
            <v>32500</v>
          </cell>
        </row>
        <row r="237">
          <cell r="K237">
            <v>25000</v>
          </cell>
        </row>
        <row r="238">
          <cell r="K238">
            <v>25000</v>
          </cell>
        </row>
        <row r="239">
          <cell r="H239">
            <v>2000</v>
          </cell>
          <cell r="I239">
            <v>6800</v>
          </cell>
          <cell r="K239">
            <v>281464.8</v>
          </cell>
        </row>
        <row r="247">
          <cell r="K247">
            <v>180056</v>
          </cell>
        </row>
        <row r="251">
          <cell r="K251">
            <v>129556</v>
          </cell>
        </row>
        <row r="255">
          <cell r="K255">
            <v>180056</v>
          </cell>
        </row>
        <row r="259">
          <cell r="K259">
            <v>180056</v>
          </cell>
        </row>
        <row r="263">
          <cell r="K263">
            <v>180056</v>
          </cell>
        </row>
        <row r="267">
          <cell r="K267">
            <v>20000</v>
          </cell>
        </row>
        <row r="269">
          <cell r="K269">
            <v>6150</v>
          </cell>
        </row>
        <row r="271">
          <cell r="K271">
            <v>7350</v>
          </cell>
        </row>
        <row r="272">
          <cell r="K272">
            <v>20050</v>
          </cell>
        </row>
        <row r="274">
          <cell r="H274">
            <v>2137900</v>
          </cell>
        </row>
        <row r="315">
          <cell r="H315">
            <v>4000</v>
          </cell>
          <cell r="K315">
            <v>824840.8</v>
          </cell>
        </row>
        <row r="320">
          <cell r="H320">
            <v>24000</v>
          </cell>
        </row>
        <row r="327">
          <cell r="K327">
            <v>32292</v>
          </cell>
        </row>
        <row r="344">
          <cell r="H344">
            <v>26700</v>
          </cell>
          <cell r="I344">
            <v>84900</v>
          </cell>
        </row>
        <row r="345">
          <cell r="K345">
            <v>2022029.04</v>
          </cell>
        </row>
        <row r="357">
          <cell r="K357">
            <v>1388789.76416</v>
          </cell>
        </row>
        <row r="376">
          <cell r="K376">
            <v>1260500</v>
          </cell>
        </row>
        <row r="388">
          <cell r="K388">
            <v>3248200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THDT thu H"/>
      <sheetName val="2.Chi tiet thu xa"/>
      <sheetName val="3.TH-HX"/>
      <sheetName val="4.THDT chi 24"/>
      <sheetName val="5.Chi tiet huyen "/>
      <sheetName val="5a. Chi tiết giáo dục"/>
      <sheetName val="6,Vốn đtư,SNKT24"/>
      <sheetName val="6a"/>
      <sheetName val="7. TH chi xa 25"/>
      <sheetName val="K in- CT xã 2025"/>
      <sheetName val="LươngCS giao DT 2023"/>
      <sheetName val="Sheet2"/>
      <sheetName val="Sheet4"/>
      <sheetName val="Sheet3"/>
      <sheetName val="Sheet5"/>
    </sheetNames>
    <sheetDataSet>
      <sheetData sheetId="0"/>
      <sheetData sheetId="1"/>
      <sheetData sheetId="2"/>
      <sheetData sheetId="3"/>
      <sheetData sheetId="4"/>
      <sheetData sheetId="5"/>
      <sheetData sheetId="6"/>
      <sheetData sheetId="7"/>
      <sheetData sheetId="8"/>
      <sheetData sheetId="9"/>
      <sheetData sheetId="10">
        <row r="127">
          <cell r="F127">
            <v>281000</v>
          </cell>
          <cell r="H127">
            <v>139000</v>
          </cell>
          <cell r="J127">
            <v>1147400</v>
          </cell>
          <cell r="L127">
            <v>178000</v>
          </cell>
          <cell r="N127">
            <v>151000</v>
          </cell>
          <cell r="P127">
            <v>143000</v>
          </cell>
          <cell r="R127">
            <v>142000</v>
          </cell>
          <cell r="T127">
            <v>162000</v>
          </cell>
          <cell r="V127">
            <v>147000</v>
          </cell>
          <cell r="Z127">
            <v>155000</v>
          </cell>
          <cell r="AB127">
            <v>198000</v>
          </cell>
          <cell r="AD127">
            <v>522700</v>
          </cell>
          <cell r="AF127">
            <v>153000</v>
          </cell>
          <cell r="AH127">
            <v>161000</v>
          </cell>
          <cell r="AJ127">
            <v>146000</v>
          </cell>
        </row>
      </sheetData>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THDT thu H"/>
      <sheetName val="2.Chi tiet thu xa"/>
      <sheetName val="3.TH-HX"/>
      <sheetName val="4.THDT chi 24"/>
      <sheetName val="5.Chi tiet huyen "/>
      <sheetName val="5a. Chi tiết giáo dục"/>
      <sheetName val="6,Vốn đtư,SNKT24"/>
      <sheetName val="6a"/>
      <sheetName val="7. TH chi xa 25"/>
      <sheetName val="K in- CT xã 2025"/>
      <sheetName val="LươngCS giao DT 2023"/>
      <sheetName val="Sheet2"/>
      <sheetName val="Sheet4"/>
      <sheetName val="Sheet3"/>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5">
          <cell r="D45">
            <v>140000</v>
          </cell>
        </row>
        <row r="49">
          <cell r="F49">
            <v>60000</v>
          </cell>
        </row>
        <row r="55">
          <cell r="P55">
            <v>696440</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GV"/>
      <sheetName val="1,.THDT thu H"/>
      <sheetName val="2.Chi tiet thu xa"/>
      <sheetName val="3.TH-HX"/>
      <sheetName val="4.THDT chi 24"/>
      <sheetName val="5.Chi tiet huyen "/>
      <sheetName val="5a. Chi tiết giáo dục"/>
      <sheetName val="6,Vốn đtư,SNKT25"/>
      <sheetName val="6a"/>
      <sheetName val="7. TH chi xa 25"/>
      <sheetName val="K in- CT xã 2025"/>
      <sheetName val="LươngCS giao DT 2025"/>
      <sheetName val="Sheet2"/>
      <sheetName val="Sheet4"/>
      <sheetName val="Sheet3"/>
      <sheetName val="8DT Phí lệ phí"/>
      <sheetName val="Sheet7"/>
    </sheetNames>
    <sheetDataSet>
      <sheetData sheetId="0"/>
      <sheetData sheetId="1"/>
      <sheetData sheetId="2">
        <row r="12">
          <cell r="C12">
            <v>310000</v>
          </cell>
        </row>
        <row r="15">
          <cell r="C15">
            <v>10000</v>
          </cell>
        </row>
        <row r="16">
          <cell r="C16">
            <v>15000</v>
          </cell>
        </row>
        <row r="17">
          <cell r="C17">
            <v>5000</v>
          </cell>
        </row>
        <row r="20">
          <cell r="C20">
            <v>6475000</v>
          </cell>
        </row>
        <row r="21">
          <cell r="C21">
            <v>470000</v>
          </cell>
        </row>
        <row r="22">
          <cell r="C22">
            <v>2200000</v>
          </cell>
        </row>
        <row r="24">
          <cell r="C24">
            <v>5000</v>
          </cell>
        </row>
        <row r="26">
          <cell r="C26">
            <v>6000000</v>
          </cell>
        </row>
        <row r="31">
          <cell r="C31">
            <v>7000000</v>
          </cell>
        </row>
        <row r="32">
          <cell r="C32">
            <v>3200000</v>
          </cell>
        </row>
        <row r="33">
          <cell r="C33">
            <v>2500000</v>
          </cell>
        </row>
        <row r="38">
          <cell r="C38">
            <v>3800000</v>
          </cell>
        </row>
        <row r="41">
          <cell r="C41">
            <v>99307000</v>
          </cell>
        </row>
      </sheetData>
      <sheetData sheetId="3"/>
      <sheetData sheetId="4">
        <row r="13">
          <cell r="E13">
            <v>398680912.77792001</v>
          </cell>
        </row>
        <row r="17">
          <cell r="D17">
            <v>302018999.80000001</v>
          </cell>
        </row>
        <row r="33">
          <cell r="E33">
            <v>148000</v>
          </cell>
        </row>
        <row r="34">
          <cell r="E34">
            <v>250000</v>
          </cell>
        </row>
        <row r="35">
          <cell r="E35">
            <v>8800000</v>
          </cell>
        </row>
        <row r="37">
          <cell r="F37">
            <v>1500000</v>
          </cell>
        </row>
        <row r="38">
          <cell r="E38">
            <v>125000</v>
          </cell>
        </row>
        <row r="39">
          <cell r="E39">
            <v>500000</v>
          </cell>
        </row>
        <row r="41">
          <cell r="E41">
            <v>1600000</v>
          </cell>
        </row>
        <row r="42">
          <cell r="E42">
            <v>2373250</v>
          </cell>
          <cell r="F42">
            <v>1176750</v>
          </cell>
        </row>
        <row r="44">
          <cell r="E44">
            <v>11424000</v>
          </cell>
        </row>
        <row r="68">
          <cell r="E68">
            <v>300000</v>
          </cell>
          <cell r="F68">
            <v>1910000</v>
          </cell>
        </row>
        <row r="72">
          <cell r="F72">
            <v>200000</v>
          </cell>
        </row>
        <row r="73">
          <cell r="D73">
            <v>5600000</v>
          </cell>
        </row>
      </sheetData>
      <sheetData sheetId="5"/>
      <sheetData sheetId="6">
        <row r="140">
          <cell r="H140">
            <v>20300</v>
          </cell>
        </row>
        <row r="270">
          <cell r="K270">
            <v>8400</v>
          </cell>
        </row>
        <row r="275">
          <cell r="K275">
            <v>305156763.29640001</v>
          </cell>
        </row>
        <row r="310">
          <cell r="K310">
            <v>2500000</v>
          </cell>
        </row>
        <row r="312">
          <cell r="K312">
            <v>219000</v>
          </cell>
        </row>
        <row r="320">
          <cell r="K320">
            <v>1967431.7036000001</v>
          </cell>
        </row>
        <row r="367">
          <cell r="K367">
            <v>1527000</v>
          </cell>
        </row>
      </sheetData>
      <sheetData sheetId="7"/>
      <sheetData sheetId="8"/>
      <sheetData sheetId="9"/>
      <sheetData sheetId="10">
        <row r="12">
          <cell r="C12">
            <v>112683153.47200002</v>
          </cell>
        </row>
      </sheetData>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THDT thu H"/>
      <sheetName val="2.Chi tiet thu xa"/>
      <sheetName val="3.TH-HX"/>
      <sheetName val="4.THDT chi 22"/>
      <sheetName val="5.Chi tiet huyen "/>
      <sheetName val="5a Giáo dục"/>
      <sheetName val="6,Vốn đtư,SNKT22"/>
      <sheetName val="6a"/>
      <sheetName val="7. TH chi xa 22"/>
      <sheetName val="K in- CT xã 2024"/>
      <sheetName val="LươngCS giao DT 2023"/>
      <sheetName val="Sheet2"/>
      <sheetName val="Sheet4"/>
    </sheetNames>
    <sheetDataSet>
      <sheetData sheetId="0" refreshError="1"/>
      <sheetData sheetId="1" refreshError="1">
        <row r="29">
          <cell r="C29">
            <v>10000</v>
          </cell>
        </row>
      </sheetData>
      <sheetData sheetId="2" refreshError="1"/>
      <sheetData sheetId="3" refreshError="1"/>
      <sheetData sheetId="4" refreshError="1"/>
      <sheetData sheetId="5" refreshError="1">
        <row r="101">
          <cell r="H101">
            <v>8700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GV"/>
      <sheetName val="1,.THDT thu H"/>
      <sheetName val="2.Chi tiet thu xa"/>
      <sheetName val="3.TH-HX"/>
      <sheetName val="4.THDT chi 24"/>
      <sheetName val="5.Chi tiet huyen "/>
      <sheetName val="5a. Chi tiết giáo dục"/>
      <sheetName val="6.Vốn đtư,SNKT25"/>
      <sheetName val="6a"/>
      <sheetName val="7. TH chi xa 25"/>
      <sheetName val="K in- CT xã 2025"/>
      <sheetName val="LươngCS giao DT 2025"/>
      <sheetName val="Sheet2"/>
      <sheetName val="Sheet4"/>
      <sheetName val="Sheet3"/>
      <sheetName val="8.DT Phí lệ phí"/>
      <sheetName val="Sheet7"/>
    </sheetNames>
    <sheetDataSet>
      <sheetData sheetId="0"/>
      <sheetData sheetId="1"/>
      <sheetData sheetId="2"/>
      <sheetData sheetId="3"/>
      <sheetData sheetId="4">
        <row r="13">
          <cell r="E13">
            <v>395870912.77792001</v>
          </cell>
          <cell r="F13">
            <v>119390599.47199999</v>
          </cell>
          <cell r="G13">
            <v>17729487.750080001</v>
          </cell>
        </row>
        <row r="14">
          <cell r="F14">
            <v>5388700</v>
          </cell>
          <cell r="G14">
            <v>4300000</v>
          </cell>
        </row>
        <row r="15">
          <cell r="F15">
            <v>270000</v>
          </cell>
        </row>
        <row r="20">
          <cell r="F20">
            <v>650000</v>
          </cell>
        </row>
        <row r="22">
          <cell r="F22">
            <v>261000</v>
          </cell>
        </row>
        <row r="23">
          <cell r="E23">
            <v>22831400</v>
          </cell>
        </row>
        <row r="24">
          <cell r="F24">
            <v>3027200</v>
          </cell>
        </row>
        <row r="26">
          <cell r="F26">
            <v>570500</v>
          </cell>
          <cell r="G26">
            <v>1167500</v>
          </cell>
        </row>
        <row r="28">
          <cell r="F28">
            <v>2290100</v>
          </cell>
          <cell r="G28">
            <v>9020900</v>
          </cell>
        </row>
        <row r="36">
          <cell r="F36">
            <v>1500000</v>
          </cell>
        </row>
        <row r="43">
          <cell r="E43">
            <v>11424000</v>
          </cell>
        </row>
        <row r="53">
          <cell r="F53">
            <v>42759450</v>
          </cell>
        </row>
        <row r="65">
          <cell r="E65">
            <v>27000</v>
          </cell>
          <cell r="F65">
            <v>696440</v>
          </cell>
          <cell r="G65">
            <v>275560</v>
          </cell>
        </row>
        <row r="74">
          <cell r="F74">
            <v>784300</v>
          </cell>
        </row>
      </sheetData>
      <sheetData sheetId="5"/>
      <sheetData sheetId="6">
        <row r="28">
          <cell r="K28">
            <v>625000</v>
          </cell>
        </row>
        <row r="34">
          <cell r="K34">
            <v>11705600</v>
          </cell>
        </row>
        <row r="41">
          <cell r="K41">
            <v>2037000</v>
          </cell>
        </row>
        <row r="43">
          <cell r="K43">
            <v>220000</v>
          </cell>
        </row>
        <row r="44">
          <cell r="K44">
            <v>1568600</v>
          </cell>
        </row>
        <row r="45">
          <cell r="K45">
            <v>666000</v>
          </cell>
        </row>
        <row r="46">
          <cell r="K46">
            <v>100000</v>
          </cell>
        </row>
        <row r="48">
          <cell r="K48">
            <v>500000</v>
          </cell>
        </row>
        <row r="50">
          <cell r="K50">
            <v>510000</v>
          </cell>
        </row>
        <row r="526">
          <cell r="G526">
            <v>17421450</v>
          </cell>
        </row>
      </sheetData>
      <sheetData sheetId="7"/>
      <sheetData sheetId="8"/>
      <sheetData sheetId="9">
        <row r="46">
          <cell r="D46">
            <v>421700</v>
          </cell>
        </row>
        <row r="146">
          <cell r="D146">
            <v>499000</v>
          </cell>
        </row>
      </sheetData>
      <sheetData sheetId="10">
        <row r="12">
          <cell r="C12">
            <v>112564449.47200002</v>
          </cell>
        </row>
        <row r="40">
          <cell r="C40">
            <v>6789507.1999999993</v>
          </cell>
        </row>
      </sheetData>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GV"/>
      <sheetName val="1,.THDT thu H"/>
      <sheetName val="2.Chi tiet thu xa"/>
      <sheetName val="3.TH-HX"/>
      <sheetName val="4.THDT chi 24"/>
      <sheetName val="5.Chi tiet huyen "/>
      <sheetName val="5a. Chi tiết giáo dục"/>
      <sheetName val="6.Vốn đtư,SNKT25"/>
      <sheetName val="6a"/>
      <sheetName val="7. TH chi xa 25"/>
      <sheetName val="K in- CT xã 2025"/>
      <sheetName val="LươngCS giao DT 2025"/>
      <sheetName val="Sheet2"/>
      <sheetName val="Sheet4"/>
      <sheetName val="Sheet3"/>
      <sheetName val="8.DT Phí lệ phí"/>
      <sheetName val="Sheet7"/>
    </sheetNames>
    <sheetDataSet>
      <sheetData sheetId="0"/>
      <sheetData sheetId="1"/>
      <sheetData sheetId="2"/>
      <sheetData sheetId="3"/>
      <sheetData sheetId="4">
        <row r="8">
          <cell r="E8">
            <v>448232711.06292003</v>
          </cell>
        </row>
        <row r="14">
          <cell r="E14">
            <v>15653900</v>
          </cell>
          <cell r="G14">
            <v>4300000</v>
          </cell>
        </row>
        <row r="16">
          <cell r="E16">
            <v>42901794.173759997</v>
          </cell>
          <cell r="F16">
            <v>99888148.671999991</v>
          </cell>
          <cell r="G16">
            <v>10918987.875072002</v>
          </cell>
        </row>
        <row r="23">
          <cell r="E23">
            <v>22831400</v>
          </cell>
          <cell r="F23">
            <v>2545543.6</v>
          </cell>
        </row>
        <row r="26">
          <cell r="G26">
            <v>1167500</v>
          </cell>
        </row>
        <row r="40">
          <cell r="F40">
            <v>1176750</v>
          </cell>
        </row>
        <row r="53">
          <cell r="E53">
            <v>2220100</v>
          </cell>
          <cell r="G53">
            <v>17421450</v>
          </cell>
        </row>
        <row r="64">
          <cell r="G64">
            <v>275560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GV"/>
      <sheetName val="1,.THDT thu H"/>
      <sheetName val="2.Chi tiet thu xa"/>
      <sheetName val="3.TH-HX"/>
      <sheetName val="4.THDT chi 24"/>
      <sheetName val="5.Chi tiet huyen "/>
      <sheetName val="5a. Chi tiết giáo dục"/>
      <sheetName val="6.Vốn đtư,SNKT25"/>
      <sheetName val="6a"/>
      <sheetName val="7. TH chi xa 25"/>
      <sheetName val="K in- CT xã 2025"/>
      <sheetName val="LươngCS giao DT 2025"/>
      <sheetName val="Sheet2"/>
      <sheetName val="Sheet4"/>
      <sheetName val="Sheet3"/>
      <sheetName val="8.DT Phí lệ phí"/>
      <sheetName val="Sheet7"/>
    </sheetNames>
    <sheetDataSet>
      <sheetData sheetId="0"/>
      <sheetData sheetId="1"/>
      <sheetData sheetId="2"/>
      <sheetData sheetId="3"/>
      <sheetData sheetId="4">
        <row r="12">
          <cell r="G12">
            <v>1359165.7150000001</v>
          </cell>
        </row>
        <row r="15">
          <cell r="E15">
            <v>3018300</v>
          </cell>
        </row>
        <row r="16">
          <cell r="G16">
            <v>10918987.875072002</v>
          </cell>
        </row>
        <row r="17">
          <cell r="D17">
            <v>302018999.80000001</v>
          </cell>
        </row>
        <row r="20">
          <cell r="E20">
            <v>2022029.04</v>
          </cell>
        </row>
        <row r="21">
          <cell r="E21">
            <v>1527000</v>
          </cell>
        </row>
        <row r="22">
          <cell r="E22">
            <v>1388789.76416</v>
          </cell>
        </row>
        <row r="24">
          <cell r="E24">
            <v>1260500</v>
          </cell>
        </row>
        <row r="25">
          <cell r="E25">
            <v>3248200</v>
          </cell>
        </row>
        <row r="27">
          <cell r="G27">
            <v>1342999.8750079991</v>
          </cell>
        </row>
        <row r="64">
          <cell r="G64">
            <v>275560</v>
          </cell>
        </row>
        <row r="73">
          <cell r="G73">
            <v>837386</v>
          </cell>
        </row>
      </sheetData>
      <sheetData sheetId="5"/>
      <sheetData sheetId="6">
        <row r="28">
          <cell r="K28">
            <v>625000</v>
          </cell>
        </row>
        <row r="411">
          <cell r="H411">
            <v>1051600</v>
          </cell>
          <cell r="I411">
            <v>700599.87500799901</v>
          </cell>
        </row>
      </sheetData>
      <sheetData sheetId="7"/>
      <sheetData sheetId="8"/>
      <sheetData sheetId="9">
        <row r="46">
          <cell r="D46">
            <v>421700</v>
          </cell>
        </row>
      </sheetData>
      <sheetData sheetId="10">
        <row r="17">
          <cell r="D17">
            <v>6822357.7960000001</v>
          </cell>
        </row>
      </sheetData>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yết minh chi tiết"/>
      <sheetName val="0 1"/>
      <sheetName val="01"/>
      <sheetName val="02"/>
      <sheetName val="Mục 1"/>
      <sheetName val="PA Chi tiết"/>
      <sheetName val="Mục 2"/>
      <sheetName val="Mục 3"/>
      <sheetName val="Mục 4"/>
      <sheetName val="Mục 5"/>
      <sheetName val="Mục 6"/>
      <sheetName val="Mục 7"/>
      <sheetName val="Mục 8"/>
      <sheetName val="Mục 9"/>
      <sheetName val="Mục 10"/>
      <sheetName val="Mục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4.4"/>
      <sheetName val="Biểu 4.5"/>
      <sheetName val="Biểu 4.6"/>
      <sheetName val="Biểu 4.18"/>
      <sheetName val="Biểu 4.19"/>
      <sheetName val="Biểu 4.20"/>
      <sheetName val="Biểu 4.21"/>
      <sheetName val="Biểu 4.22"/>
      <sheetName val="Biểu 4.23"/>
      <sheetName val="Biểu 4.24"/>
      <sheetName val="Biểu 4.25"/>
      <sheetName val="4.26"/>
      <sheetName val="4.26a"/>
      <sheetName val="4.26b"/>
      <sheetName val="4.26c"/>
      <sheetName val="Biểu 4.27"/>
      <sheetName val="Biểu 4.28"/>
      <sheetName val="Biểu 4.29"/>
      <sheetName val="Biểu 4.30"/>
      <sheetName val="Biểu 4.31 "/>
      <sheetName val="4.31a"/>
      <sheetName val="4.31b"/>
      <sheetName val="4.31c"/>
      <sheetName val="Phụ lục CTMT"/>
      <sheetName val="Biểu 4.31"/>
      <sheetName val="Sheet4"/>
      <sheetName val="CT Lâm nghiệp BV"/>
      <sheetName val="PLNTM"/>
      <sheetName val="PLGNB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v>11764637.796</v>
          </cell>
          <cell r="M11">
            <v>4805780</v>
          </cell>
        </row>
        <row r="12">
          <cell r="C12">
            <v>10552806.576000001</v>
          </cell>
          <cell r="M12">
            <v>3952540</v>
          </cell>
        </row>
        <row r="13">
          <cell r="C13">
            <v>8425630.4479999989</v>
          </cell>
          <cell r="M13">
            <v>2097280</v>
          </cell>
        </row>
        <row r="14">
          <cell r="C14">
            <v>10842808.003999999</v>
          </cell>
          <cell r="M14">
            <v>3990800</v>
          </cell>
        </row>
        <row r="15">
          <cell r="C15">
            <v>8492793.4879999999</v>
          </cell>
          <cell r="M15">
            <v>2279330</v>
          </cell>
        </row>
        <row r="16">
          <cell r="C16">
            <v>10314228.168</v>
          </cell>
          <cell r="M16">
            <v>3858170</v>
          </cell>
        </row>
        <row r="17">
          <cell r="C17">
            <v>8876167.9480000008</v>
          </cell>
          <cell r="M17">
            <v>1993920</v>
          </cell>
        </row>
        <row r="18">
          <cell r="C18">
            <v>7875562.1880000001</v>
          </cell>
          <cell r="M18">
            <v>1692750</v>
          </cell>
        </row>
        <row r="19">
          <cell r="C19">
            <v>10311040.072000001</v>
          </cell>
          <cell r="M19">
            <v>3034440</v>
          </cell>
        </row>
        <row r="20">
          <cell r="C20">
            <v>12311220.699999999</v>
          </cell>
          <cell r="M20">
            <v>4354550</v>
          </cell>
        </row>
        <row r="21">
          <cell r="C21">
            <v>10508127.199999999</v>
          </cell>
          <cell r="M21">
            <v>2589700</v>
          </cell>
        </row>
        <row r="22">
          <cell r="C22">
            <v>9076685.0480000004</v>
          </cell>
          <cell r="M22">
            <v>1175600</v>
          </cell>
        </row>
        <row r="23">
          <cell r="C23">
            <v>8680574.3839999996</v>
          </cell>
          <cell r="M23">
            <v>2446190</v>
          </cell>
        </row>
        <row r="24">
          <cell r="C24">
            <v>9458461.4560000002</v>
          </cell>
          <cell r="M24">
            <v>3054940</v>
          </cell>
        </row>
        <row r="25">
          <cell r="C25">
            <v>11196961.987999998</v>
          </cell>
          <cell r="M25">
            <v>3876450</v>
          </cell>
        </row>
        <row r="26">
          <cell r="C26">
            <v>9962024.1600000001</v>
          </cell>
          <cell r="M26">
            <v>3603010</v>
          </cell>
        </row>
        <row r="27">
          <cell r="C27">
            <v>11273609.848000001</v>
          </cell>
          <cell r="M27">
            <v>4363440</v>
          </cell>
        </row>
      </sheetData>
      <sheetData sheetId="17">
        <row r="8">
          <cell r="D8">
            <v>0</v>
          </cell>
          <cell r="E8">
            <v>281000</v>
          </cell>
          <cell r="F8">
            <v>4524780</v>
          </cell>
        </row>
        <row r="9">
          <cell r="D9">
            <v>100000</v>
          </cell>
          <cell r="E9">
            <v>139000</v>
          </cell>
          <cell r="F9">
            <v>3713540</v>
          </cell>
        </row>
        <row r="10">
          <cell r="D10">
            <v>0</v>
          </cell>
          <cell r="E10">
            <v>1147400</v>
          </cell>
          <cell r="F10">
            <v>949880</v>
          </cell>
        </row>
        <row r="11">
          <cell r="D11">
            <v>0</v>
          </cell>
          <cell r="E11">
            <v>178000</v>
          </cell>
          <cell r="F11">
            <v>3812800</v>
          </cell>
        </row>
        <row r="12">
          <cell r="D12">
            <v>0</v>
          </cell>
          <cell r="E12">
            <v>151000</v>
          </cell>
          <cell r="F12">
            <v>2128330</v>
          </cell>
        </row>
        <row r="13">
          <cell r="D13">
            <v>0</v>
          </cell>
          <cell r="E13">
            <v>143000</v>
          </cell>
          <cell r="F13">
            <v>3715170</v>
          </cell>
        </row>
        <row r="14">
          <cell r="D14">
            <v>0</v>
          </cell>
          <cell r="E14">
            <v>142000</v>
          </cell>
          <cell r="F14">
            <v>1851920</v>
          </cell>
        </row>
        <row r="15">
          <cell r="D15">
            <v>0</v>
          </cell>
          <cell r="E15">
            <v>162000</v>
          </cell>
          <cell r="F15">
            <v>1530750</v>
          </cell>
        </row>
        <row r="16">
          <cell r="D16">
            <v>0</v>
          </cell>
          <cell r="E16">
            <v>147000</v>
          </cell>
          <cell r="F16">
            <v>2887440</v>
          </cell>
        </row>
        <row r="17">
          <cell r="D17">
            <v>0</v>
          </cell>
          <cell r="E17">
            <v>230000</v>
          </cell>
          <cell r="F17">
            <v>4124550</v>
          </cell>
        </row>
        <row r="18">
          <cell r="D18">
            <v>0</v>
          </cell>
          <cell r="E18">
            <v>155000</v>
          </cell>
          <cell r="F18">
            <v>2434700</v>
          </cell>
        </row>
        <row r="19">
          <cell r="D19">
            <v>0</v>
          </cell>
          <cell r="E19">
            <v>198000</v>
          </cell>
          <cell r="F19">
            <v>977600</v>
          </cell>
        </row>
        <row r="20">
          <cell r="D20">
            <v>100000</v>
          </cell>
          <cell r="E20">
            <v>522700</v>
          </cell>
          <cell r="F20">
            <v>1823490</v>
          </cell>
        </row>
        <row r="21">
          <cell r="D21">
            <v>0</v>
          </cell>
          <cell r="E21">
            <v>153000</v>
          </cell>
          <cell r="F21">
            <v>2901940</v>
          </cell>
        </row>
        <row r="22">
          <cell r="D22">
            <v>0</v>
          </cell>
          <cell r="E22">
            <v>161000</v>
          </cell>
          <cell r="F22">
            <v>3715450</v>
          </cell>
        </row>
        <row r="23">
          <cell r="D23">
            <v>0</v>
          </cell>
          <cell r="E23">
            <v>146000</v>
          </cell>
          <cell r="F23">
            <v>3457010</v>
          </cell>
        </row>
        <row r="24">
          <cell r="D24">
            <v>0</v>
          </cell>
          <cell r="E24">
            <v>3546900</v>
          </cell>
          <cell r="F24">
            <v>816540</v>
          </cell>
        </row>
      </sheetData>
      <sheetData sheetId="18">
        <row r="9">
          <cell r="D9">
            <v>0</v>
          </cell>
        </row>
        <row r="10">
          <cell r="D10">
            <v>100000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100000</v>
          </cell>
        </row>
        <row r="22">
          <cell r="D22">
            <v>0</v>
          </cell>
        </row>
        <row r="23">
          <cell r="D23">
            <v>0</v>
          </cell>
        </row>
        <row r="24">
          <cell r="D24">
            <v>0</v>
          </cell>
        </row>
        <row r="25">
          <cell r="D25">
            <v>0</v>
          </cell>
        </row>
      </sheetData>
      <sheetData sheetId="19">
        <row r="9">
          <cell r="C9">
            <v>4524780</v>
          </cell>
        </row>
        <row r="10">
          <cell r="C10">
            <v>3713540</v>
          </cell>
        </row>
        <row r="11">
          <cell r="C11">
            <v>949880</v>
          </cell>
        </row>
        <row r="12">
          <cell r="C12">
            <v>3812800</v>
          </cell>
        </row>
        <row r="13">
          <cell r="C13">
            <v>2128330</v>
          </cell>
        </row>
        <row r="14">
          <cell r="C14">
            <v>3715170</v>
          </cell>
        </row>
        <row r="15">
          <cell r="C15">
            <v>1851920</v>
          </cell>
        </row>
        <row r="16">
          <cell r="C16">
            <v>1530750</v>
          </cell>
        </row>
        <row r="17">
          <cell r="C17">
            <v>2887440</v>
          </cell>
        </row>
        <row r="18">
          <cell r="C18">
            <v>4124550</v>
          </cell>
        </row>
        <row r="19">
          <cell r="C19">
            <v>2434700</v>
          </cell>
        </row>
        <row r="20">
          <cell r="C20">
            <v>977600</v>
          </cell>
        </row>
        <row r="21">
          <cell r="C21">
            <v>1823490</v>
          </cell>
        </row>
        <row r="22">
          <cell r="C22">
            <v>2901940</v>
          </cell>
        </row>
        <row r="23">
          <cell r="C23">
            <v>3715450</v>
          </cell>
        </row>
        <row r="24">
          <cell r="C24">
            <v>3457010</v>
          </cell>
        </row>
        <row r="25">
          <cell r="C25">
            <v>816540</v>
          </cell>
        </row>
      </sheetData>
      <sheetData sheetId="20"/>
      <sheetData sheetId="21"/>
      <sheetData sheetId="22"/>
      <sheetData sheetId="23"/>
      <sheetData sheetId="24"/>
      <sheetData sheetId="25"/>
      <sheetData sheetId="26">
        <row r="12">
          <cell r="C12">
            <v>909400</v>
          </cell>
        </row>
        <row r="13">
          <cell r="C13">
            <v>321700</v>
          </cell>
        </row>
        <row r="14">
          <cell r="C14">
            <v>268900</v>
          </cell>
        </row>
      </sheetData>
      <sheetData sheetId="27"/>
      <sheetData sheetId="2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THDT thu H"/>
      <sheetName val="2.Chi tiet thu xa"/>
      <sheetName val="3.TH-HX"/>
      <sheetName val="4.THDT chi 24"/>
      <sheetName val="5.Chi tiet huyen "/>
      <sheetName val="5a. Chi tiết giáo dục"/>
      <sheetName val="6,Vốn đtư,SNKT24"/>
      <sheetName val="6a"/>
      <sheetName val="7. TH chi xa 25"/>
      <sheetName val="K in- CT xã 2025"/>
      <sheetName val="LươngCS giao DT 2023"/>
      <sheetName val="Sheet2"/>
      <sheetName val="Sheet4"/>
      <sheetName val="Sheet3"/>
      <sheetName val="Sheet5"/>
    </sheetNames>
    <sheetDataSet>
      <sheetData sheetId="0"/>
      <sheetData sheetId="1"/>
      <sheetData sheetId="2"/>
      <sheetData sheetId="3"/>
      <sheetData sheetId="4"/>
      <sheetData sheetId="5"/>
      <sheetData sheetId="6"/>
      <sheetData sheetId="7"/>
      <sheetData sheetId="8"/>
      <sheetData sheetId="9">
        <row r="17">
          <cell r="D17">
            <v>6822357.7960000001</v>
          </cell>
          <cell r="E17">
            <v>6470766.5760000004</v>
          </cell>
          <cell r="F17">
            <v>6204250.4479999999</v>
          </cell>
          <cell r="G17">
            <v>6717608.0039999988</v>
          </cell>
          <cell r="H17">
            <v>6091563.4879999999</v>
          </cell>
          <cell r="I17">
            <v>6329458.1679999996</v>
          </cell>
          <cell r="J17">
            <v>6747247.9480000008</v>
          </cell>
          <cell r="K17">
            <v>6061512.1880000001</v>
          </cell>
          <cell r="L17">
            <v>7133900.0720000006</v>
          </cell>
          <cell r="M17">
            <v>7800570.7000000002</v>
          </cell>
          <cell r="N17">
            <v>7763127.2000000002</v>
          </cell>
          <cell r="O17">
            <v>7746085.0480000004</v>
          </cell>
          <cell r="P17">
            <v>6112084.3839999996</v>
          </cell>
          <cell r="Q17">
            <v>6277921.4560000002</v>
          </cell>
          <cell r="R17">
            <v>7176911.987999999</v>
          </cell>
          <cell r="S17">
            <v>6234314.1599999992</v>
          </cell>
          <cell r="T17">
            <v>6774669.8480000002</v>
          </cell>
        </row>
        <row r="42">
          <cell r="D42">
            <v>136500</v>
          </cell>
          <cell r="E42">
            <v>129500</v>
          </cell>
          <cell r="F42">
            <v>124100</v>
          </cell>
          <cell r="G42">
            <v>134400</v>
          </cell>
          <cell r="H42">
            <v>121900</v>
          </cell>
          <cell r="I42">
            <v>126600</v>
          </cell>
          <cell r="J42">
            <v>135000</v>
          </cell>
          <cell r="K42">
            <v>121300</v>
          </cell>
          <cell r="L42">
            <v>142700</v>
          </cell>
          <cell r="M42">
            <v>156100</v>
          </cell>
          <cell r="N42">
            <v>155300</v>
          </cell>
          <cell r="O42">
            <v>155000</v>
          </cell>
          <cell r="P42">
            <v>122300</v>
          </cell>
          <cell r="Q42">
            <v>125600</v>
          </cell>
          <cell r="R42">
            <v>143600</v>
          </cell>
          <cell r="S42">
            <v>124700</v>
          </cell>
          <cell r="T42">
            <v>135500</v>
          </cell>
        </row>
        <row r="43">
          <cell r="C43">
            <v>53168890</v>
          </cell>
        </row>
        <row r="44">
          <cell r="M44">
            <v>230000</v>
          </cell>
          <cell r="T44">
            <v>3546900</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66"/>
  <sheetViews>
    <sheetView tabSelected="1" workbookViewId="0">
      <selection activeCell="L25" sqref="L25"/>
    </sheetView>
  </sheetViews>
  <sheetFormatPr defaultColWidth="8.625" defaultRowHeight="15.75" x14ac:dyDescent="0.25"/>
  <cols>
    <col min="1" max="1" width="5.5" style="112" customWidth="1"/>
    <col min="2" max="2" width="52.5" style="112" customWidth="1"/>
    <col min="3" max="3" width="23.625" style="112" customWidth="1"/>
    <col min="4" max="16384" width="8.625" style="112"/>
  </cols>
  <sheetData>
    <row r="1" spans="1:6" ht="27" customHeight="1" x14ac:dyDescent="0.25">
      <c r="A1" s="113"/>
    </row>
    <row r="2" spans="1:6" ht="24" customHeight="1" x14ac:dyDescent="0.25">
      <c r="A2" s="844" t="s">
        <v>638</v>
      </c>
      <c r="B2" s="844"/>
      <c r="C2" s="844"/>
      <c r="D2" s="810"/>
      <c r="E2" s="810"/>
    </row>
    <row r="3" spans="1:6" ht="24" customHeight="1" x14ac:dyDescent="0.25">
      <c r="A3" s="845" t="s">
        <v>696</v>
      </c>
      <c r="B3" s="845"/>
      <c r="C3" s="845"/>
      <c r="D3" s="811"/>
      <c r="E3" s="811"/>
      <c r="F3" s="112" t="s">
        <v>454</v>
      </c>
    </row>
    <row r="4" spans="1:6" x14ac:dyDescent="0.25">
      <c r="A4" s="123"/>
      <c r="C4" s="124" t="s">
        <v>348</v>
      </c>
      <c r="D4" s="124"/>
    </row>
    <row r="5" spans="1:6" ht="16.5" customHeight="1" x14ac:dyDescent="0.25">
      <c r="A5" s="843" t="s">
        <v>0</v>
      </c>
      <c r="B5" s="843" t="s">
        <v>1</v>
      </c>
      <c r="C5" s="843" t="s">
        <v>600</v>
      </c>
      <c r="D5" s="124"/>
      <c r="E5" s="124"/>
    </row>
    <row r="6" spans="1:6" ht="16.5" customHeight="1" x14ac:dyDescent="0.25">
      <c r="A6" s="843"/>
      <c r="B6" s="843"/>
      <c r="C6" s="843"/>
      <c r="D6" s="124"/>
      <c r="E6" s="124"/>
    </row>
    <row r="7" spans="1:6" ht="21" customHeight="1" x14ac:dyDescent="0.25">
      <c r="A7" s="258" t="s">
        <v>2</v>
      </c>
      <c r="B7" s="258" t="s">
        <v>3</v>
      </c>
      <c r="C7" s="258">
        <v>1</v>
      </c>
      <c r="D7" s="124"/>
      <c r="E7" s="124"/>
    </row>
    <row r="8" spans="1:6" ht="19.5" customHeight="1" x14ac:dyDescent="0.25">
      <c r="A8" s="125" t="s">
        <v>2</v>
      </c>
      <c r="B8" s="126" t="s">
        <v>111</v>
      </c>
      <c r="C8" s="812">
        <f>C9+C12+C16+C17</f>
        <v>664800000</v>
      </c>
      <c r="D8" s="124"/>
      <c r="E8" s="124"/>
    </row>
    <row r="9" spans="1:6" ht="19.5" customHeight="1" x14ac:dyDescent="0.25">
      <c r="A9" s="129" t="s">
        <v>8</v>
      </c>
      <c r="B9" s="130" t="s">
        <v>9</v>
      </c>
      <c r="C9" s="704">
        <f>C10+C11</f>
        <v>29845000</v>
      </c>
      <c r="D9" s="124"/>
      <c r="E9" s="124"/>
    </row>
    <row r="10" spans="1:6" ht="19.5" customHeight="1" x14ac:dyDescent="0.25">
      <c r="A10" s="132" t="s">
        <v>21</v>
      </c>
      <c r="B10" s="133" t="s">
        <v>32</v>
      </c>
      <c r="C10" s="114">
        <v>20835000</v>
      </c>
      <c r="D10" s="124"/>
      <c r="E10" s="124"/>
    </row>
    <row r="11" spans="1:6" ht="19.5" customHeight="1" x14ac:dyDescent="0.25">
      <c r="A11" s="132" t="s">
        <v>21</v>
      </c>
      <c r="B11" s="133" t="s">
        <v>112</v>
      </c>
      <c r="C11" s="114">
        <f>'[1]1,.THDT thu H'!$D$9-C10</f>
        <v>9010000</v>
      </c>
      <c r="D11" s="124"/>
      <c r="E11" s="124"/>
    </row>
    <row r="12" spans="1:6" ht="19.5" customHeight="1" x14ac:dyDescent="0.25">
      <c r="A12" s="129" t="s">
        <v>10</v>
      </c>
      <c r="B12" s="130" t="s">
        <v>113</v>
      </c>
      <c r="C12" s="704">
        <f>C13+C14+C15</f>
        <v>634955000</v>
      </c>
      <c r="D12" s="124"/>
      <c r="E12" s="124"/>
    </row>
    <row r="13" spans="1:6" ht="19.5" customHeight="1" x14ac:dyDescent="0.25">
      <c r="A13" s="132">
        <v>1</v>
      </c>
      <c r="B13" s="133" t="s">
        <v>11</v>
      </c>
      <c r="C13" s="114">
        <f>'[1]1,.THDT thu H'!$C$39</f>
        <v>400504000</v>
      </c>
      <c r="D13" s="124"/>
      <c r="E13" s="124"/>
    </row>
    <row r="14" spans="1:6" ht="19.5" customHeight="1" x14ac:dyDescent="0.25">
      <c r="A14" s="132">
        <v>2</v>
      </c>
      <c r="B14" s="133" t="s">
        <v>357</v>
      </c>
      <c r="C14" s="114">
        <f>'[1]1,.THDT thu H'!$C$40</f>
        <v>135144000</v>
      </c>
      <c r="D14" s="124"/>
      <c r="E14" s="124"/>
    </row>
    <row r="15" spans="1:6" ht="19.5" customHeight="1" x14ac:dyDescent="0.25">
      <c r="A15" s="132">
        <v>3</v>
      </c>
      <c r="B15" s="133" t="s">
        <v>12</v>
      </c>
      <c r="C15" s="114">
        <f>+'[2]1,.THDT thu H'!$C$41</f>
        <v>99307000</v>
      </c>
      <c r="D15" s="124"/>
      <c r="E15" s="124"/>
    </row>
    <row r="16" spans="1:6" ht="19.5" customHeight="1" x14ac:dyDescent="0.25">
      <c r="A16" s="129" t="s">
        <v>13</v>
      </c>
      <c r="B16" s="130" t="s">
        <v>15</v>
      </c>
      <c r="C16" s="704"/>
      <c r="D16" s="124"/>
      <c r="E16" s="124"/>
    </row>
    <row r="17" spans="1:5" ht="19.5" customHeight="1" x14ac:dyDescent="0.25">
      <c r="A17" s="129" t="s">
        <v>14</v>
      </c>
      <c r="B17" s="130" t="s">
        <v>17</v>
      </c>
      <c r="C17" s="704"/>
      <c r="D17" s="124"/>
      <c r="E17" s="124"/>
    </row>
    <row r="18" spans="1:5" ht="19.5" customHeight="1" x14ac:dyDescent="0.25">
      <c r="A18" s="129" t="s">
        <v>3</v>
      </c>
      <c r="B18" s="130" t="s">
        <v>33</v>
      </c>
      <c r="C18" s="704">
        <f>C19+C25+C37+C38</f>
        <v>664800000</v>
      </c>
      <c r="D18" s="124"/>
      <c r="E18" s="124"/>
    </row>
    <row r="19" spans="1:5" ht="19.5" customHeight="1" x14ac:dyDescent="0.25">
      <c r="A19" s="129" t="s">
        <v>8</v>
      </c>
      <c r="B19" s="130" t="s">
        <v>114</v>
      </c>
      <c r="C19" s="704">
        <f>SUM(C20:C24)</f>
        <v>565493000</v>
      </c>
      <c r="D19" s="124"/>
      <c r="E19" s="124"/>
    </row>
    <row r="20" spans="1:5" ht="19.5" customHeight="1" x14ac:dyDescent="0.25">
      <c r="A20" s="132">
        <v>1</v>
      </c>
      <c r="B20" s="133" t="s">
        <v>109</v>
      </c>
      <c r="C20" s="114">
        <f>+'Biểu 4.21'!C10</f>
        <v>21191000</v>
      </c>
      <c r="D20" s="124"/>
      <c r="E20" s="124"/>
    </row>
    <row r="21" spans="1:5" ht="19.5" customHeight="1" x14ac:dyDescent="0.25">
      <c r="A21" s="132">
        <v>2</v>
      </c>
      <c r="B21" s="133" t="s">
        <v>18</v>
      </c>
      <c r="C21" s="114">
        <f>+'Biểu 4.21'!C18</f>
        <v>532991000</v>
      </c>
      <c r="D21" s="124"/>
      <c r="E21" s="124"/>
    </row>
    <row r="22" spans="1:5" ht="19.5" customHeight="1" x14ac:dyDescent="0.25">
      <c r="A22" s="132">
        <v>3</v>
      </c>
      <c r="B22" s="133" t="s">
        <v>44</v>
      </c>
      <c r="C22" s="114"/>
      <c r="D22" s="124"/>
      <c r="E22" s="124"/>
    </row>
    <row r="23" spans="1:5" ht="19.5" customHeight="1" x14ac:dyDescent="0.25">
      <c r="A23" s="132">
        <v>4</v>
      </c>
      <c r="B23" s="133" t="s">
        <v>19</v>
      </c>
      <c r="C23" s="114">
        <f>+'Biểu 4.21'!C21</f>
        <v>11311000</v>
      </c>
      <c r="D23" s="124"/>
      <c r="E23" s="124"/>
    </row>
    <row r="24" spans="1:5" ht="19.5" customHeight="1" x14ac:dyDescent="0.25">
      <c r="A24" s="132">
        <v>5</v>
      </c>
      <c r="B24" s="133" t="s">
        <v>34</v>
      </c>
      <c r="C24" s="114"/>
      <c r="D24" s="124"/>
      <c r="E24" s="124"/>
    </row>
    <row r="25" spans="1:5" ht="19.5" customHeight="1" x14ac:dyDescent="0.25">
      <c r="A25" s="129" t="s">
        <v>10</v>
      </c>
      <c r="B25" s="130" t="s">
        <v>143</v>
      </c>
      <c r="C25" s="704">
        <f>C26+C36</f>
        <v>99307000</v>
      </c>
      <c r="D25" s="124"/>
      <c r="E25" s="124"/>
    </row>
    <row r="26" spans="1:5" ht="19.5" customHeight="1" x14ac:dyDescent="0.25">
      <c r="A26" s="132">
        <v>1</v>
      </c>
      <c r="B26" s="133" t="s">
        <v>35</v>
      </c>
      <c r="C26" s="114">
        <f>+C27+C30+C33</f>
        <v>65610000</v>
      </c>
      <c r="D26" s="124"/>
      <c r="E26" s="124"/>
    </row>
    <row r="27" spans="1:5" ht="19.5" customHeight="1" x14ac:dyDescent="0.25">
      <c r="A27" s="157" t="s">
        <v>387</v>
      </c>
      <c r="B27" s="159" t="s">
        <v>431</v>
      </c>
      <c r="C27" s="114">
        <f>SUM(C28:C29)</f>
        <v>3209000</v>
      </c>
      <c r="D27" s="124"/>
      <c r="E27" s="124"/>
    </row>
    <row r="28" spans="1:5" ht="19.5" customHeight="1" x14ac:dyDescent="0.25">
      <c r="A28" s="157"/>
      <c r="B28" s="159" t="s">
        <v>391</v>
      </c>
      <c r="C28" s="114">
        <f>+'Biểu 4.21'!C28</f>
        <v>999000</v>
      </c>
      <c r="D28" s="124"/>
      <c r="E28" s="124"/>
    </row>
    <row r="29" spans="1:5" ht="19.5" customHeight="1" x14ac:dyDescent="0.25">
      <c r="A29" s="705"/>
      <c r="B29" s="159" t="s">
        <v>390</v>
      </c>
      <c r="C29" s="114">
        <f>+'Biểu 4.21'!C29</f>
        <v>2210000</v>
      </c>
      <c r="D29" s="124"/>
      <c r="E29" s="124"/>
    </row>
    <row r="30" spans="1:5" ht="19.5" customHeight="1" x14ac:dyDescent="0.25">
      <c r="A30" s="157" t="s">
        <v>388</v>
      </c>
      <c r="B30" s="159" t="s">
        <v>171</v>
      </c>
      <c r="C30" s="114">
        <f>SUM(C31:C32)</f>
        <v>0</v>
      </c>
      <c r="D30" s="124"/>
      <c r="E30" s="124"/>
    </row>
    <row r="31" spans="1:5" ht="19.5" customHeight="1" x14ac:dyDescent="0.25">
      <c r="A31" s="157"/>
      <c r="B31" s="159" t="s">
        <v>391</v>
      </c>
      <c r="C31" s="114">
        <f>+'Biểu 4.21'!C31</f>
        <v>0</v>
      </c>
      <c r="D31" s="124"/>
      <c r="E31" s="124"/>
    </row>
    <row r="32" spans="1:5" ht="19.5" customHeight="1" x14ac:dyDescent="0.25">
      <c r="A32" s="157"/>
      <c r="B32" s="159" t="s">
        <v>390</v>
      </c>
      <c r="C32" s="114">
        <f>+'Biểu 4.21'!C32</f>
        <v>0</v>
      </c>
      <c r="D32" s="124"/>
      <c r="E32" s="124"/>
    </row>
    <row r="33" spans="1:5" ht="33" customHeight="1" x14ac:dyDescent="0.25">
      <c r="A33" s="157" t="s">
        <v>389</v>
      </c>
      <c r="B33" s="159" t="s">
        <v>432</v>
      </c>
      <c r="C33" s="114">
        <f>SUM(C34:C35)</f>
        <v>62401000</v>
      </c>
      <c r="D33" s="124"/>
      <c r="E33" s="124"/>
    </row>
    <row r="34" spans="1:5" ht="19.5" customHeight="1" x14ac:dyDescent="0.25">
      <c r="A34" s="157"/>
      <c r="B34" s="159" t="s">
        <v>391</v>
      </c>
      <c r="C34" s="114">
        <f>+'Biểu 4.21'!C34</f>
        <v>62401000</v>
      </c>
      <c r="D34" s="124"/>
      <c r="E34" s="124"/>
    </row>
    <row r="35" spans="1:5" ht="19.5" customHeight="1" x14ac:dyDescent="0.25">
      <c r="A35" s="157"/>
      <c r="B35" s="159" t="s">
        <v>390</v>
      </c>
      <c r="C35" s="114">
        <f>+'Biểu 4.21'!C35</f>
        <v>0</v>
      </c>
      <c r="D35" s="124"/>
      <c r="E35" s="124"/>
    </row>
    <row r="36" spans="1:5" ht="18" customHeight="1" x14ac:dyDescent="0.25">
      <c r="A36" s="132">
        <v>2</v>
      </c>
      <c r="B36" s="133" t="s">
        <v>36</v>
      </c>
      <c r="C36" s="114">
        <f>+'Biểu 4.21'!C36+'Biểu 4.21'!C50</f>
        <v>33697000</v>
      </c>
      <c r="D36" s="124"/>
      <c r="E36" s="124"/>
    </row>
    <row r="37" spans="1:5" ht="19.5" customHeight="1" x14ac:dyDescent="0.25">
      <c r="A37" s="129" t="s">
        <v>13</v>
      </c>
      <c r="B37" s="130" t="s">
        <v>20</v>
      </c>
      <c r="C37" s="704"/>
      <c r="D37" s="124"/>
      <c r="E37" s="124"/>
    </row>
    <row r="38" spans="1:5" ht="19.5" customHeight="1" x14ac:dyDescent="0.25">
      <c r="A38" s="142" t="s">
        <v>14</v>
      </c>
      <c r="B38" s="706" t="s">
        <v>358</v>
      </c>
      <c r="C38" s="707"/>
      <c r="D38" s="124"/>
      <c r="E38" s="124"/>
    </row>
    <row r="39" spans="1:5" x14ac:dyDescent="0.25">
      <c r="A39" s="123"/>
      <c r="D39" s="124"/>
      <c r="E39" s="124"/>
    </row>
    <row r="40" spans="1:5" x14ac:dyDescent="0.25">
      <c r="A40" s="123"/>
      <c r="D40" s="124"/>
      <c r="E40" s="124"/>
    </row>
    <row r="41" spans="1:5" x14ac:dyDescent="0.25">
      <c r="A41" s="123"/>
      <c r="D41" s="124"/>
      <c r="E41" s="124"/>
    </row>
    <row r="42" spans="1:5" x14ac:dyDescent="0.25">
      <c r="A42" s="123"/>
      <c r="D42" s="124"/>
      <c r="E42" s="124"/>
    </row>
    <row r="43" spans="1:5" x14ac:dyDescent="0.25">
      <c r="A43" s="123"/>
      <c r="D43" s="124"/>
      <c r="E43" s="124"/>
    </row>
    <row r="44" spans="1:5" x14ac:dyDescent="0.25">
      <c r="A44" s="123"/>
      <c r="D44" s="124"/>
      <c r="E44" s="124"/>
    </row>
    <row r="45" spans="1:5" x14ac:dyDescent="0.25">
      <c r="A45" s="123"/>
      <c r="D45" s="124"/>
      <c r="E45" s="124"/>
    </row>
    <row r="46" spans="1:5" x14ac:dyDescent="0.25">
      <c r="A46" s="123"/>
      <c r="D46" s="124"/>
      <c r="E46" s="124"/>
    </row>
    <row r="47" spans="1:5" x14ac:dyDescent="0.25">
      <c r="A47" s="123"/>
      <c r="D47" s="124"/>
      <c r="E47" s="124"/>
    </row>
    <row r="48" spans="1:5" x14ac:dyDescent="0.25">
      <c r="A48" s="123"/>
      <c r="D48" s="124"/>
      <c r="E48" s="124"/>
    </row>
    <row r="49" spans="1:5" x14ac:dyDescent="0.25">
      <c r="A49" s="123"/>
      <c r="D49" s="124"/>
      <c r="E49" s="124"/>
    </row>
    <row r="50" spans="1:5" x14ac:dyDescent="0.25">
      <c r="A50" s="123"/>
      <c r="D50" s="124"/>
      <c r="E50" s="124"/>
    </row>
    <row r="51" spans="1:5" x14ac:dyDescent="0.25">
      <c r="A51" s="123"/>
      <c r="D51" s="124"/>
      <c r="E51" s="124"/>
    </row>
    <row r="52" spans="1:5" x14ac:dyDescent="0.25">
      <c r="A52" s="123"/>
      <c r="D52" s="124"/>
      <c r="E52" s="124"/>
    </row>
    <row r="53" spans="1:5" x14ac:dyDescent="0.25">
      <c r="A53" s="123"/>
      <c r="D53" s="124"/>
      <c r="E53" s="124"/>
    </row>
    <row r="54" spans="1:5" x14ac:dyDescent="0.25">
      <c r="A54" s="123"/>
      <c r="D54" s="124"/>
      <c r="E54" s="124"/>
    </row>
    <row r="55" spans="1:5" x14ac:dyDescent="0.25">
      <c r="A55" s="123"/>
      <c r="D55" s="124"/>
      <c r="E55" s="124"/>
    </row>
    <row r="56" spans="1:5" x14ac:dyDescent="0.25">
      <c r="A56" s="123"/>
      <c r="D56" s="124"/>
      <c r="E56" s="124"/>
    </row>
    <row r="57" spans="1:5" x14ac:dyDescent="0.25">
      <c r="A57" s="123"/>
      <c r="D57" s="124"/>
      <c r="E57" s="124"/>
    </row>
    <row r="58" spans="1:5" x14ac:dyDescent="0.25">
      <c r="A58" s="123"/>
      <c r="D58" s="124"/>
      <c r="E58" s="124"/>
    </row>
    <row r="59" spans="1:5" x14ac:dyDescent="0.25">
      <c r="A59" s="123"/>
      <c r="D59" s="124"/>
      <c r="E59" s="124"/>
    </row>
    <row r="60" spans="1:5" x14ac:dyDescent="0.25">
      <c r="A60" s="123"/>
      <c r="D60" s="124"/>
      <c r="E60" s="124"/>
    </row>
    <row r="61" spans="1:5" x14ac:dyDescent="0.25">
      <c r="A61" s="123"/>
      <c r="D61" s="124"/>
      <c r="E61" s="124"/>
    </row>
    <row r="62" spans="1:5" x14ac:dyDescent="0.25">
      <c r="A62" s="123"/>
      <c r="D62" s="124"/>
      <c r="E62" s="124"/>
    </row>
    <row r="63" spans="1:5" x14ac:dyDescent="0.25">
      <c r="A63" s="123"/>
      <c r="D63" s="124"/>
      <c r="E63" s="124"/>
    </row>
    <row r="64" spans="1:5" x14ac:dyDescent="0.25">
      <c r="A64" s="123"/>
      <c r="D64" s="124"/>
      <c r="E64" s="124"/>
    </row>
    <row r="65" spans="1:5" x14ac:dyDescent="0.25">
      <c r="A65" s="123"/>
      <c r="D65" s="124"/>
      <c r="E65" s="124"/>
    </row>
    <row r="66" spans="1:5" x14ac:dyDescent="0.25">
      <c r="A66" s="123"/>
      <c r="D66" s="124"/>
      <c r="E66" s="124"/>
    </row>
  </sheetData>
  <mergeCells count="5">
    <mergeCell ref="C5:C6"/>
    <mergeCell ref="A2:C2"/>
    <mergeCell ref="A3:C3"/>
    <mergeCell ref="A5:A6"/>
    <mergeCell ref="B5:B6"/>
  </mergeCells>
  <phoneticPr fontId="0" type="noConversion"/>
  <pageMargins left="0.86614173228346503" right="0.23622047244094499" top="0.55118110236220497" bottom="0.24" header="0.31496062992126" footer="0.24"/>
  <pageSetup paperSize="9" firstPageNumber="83" orientation="portrait" useFirstPageNumber="1" r:id="rId1"/>
  <headerFooter>
    <oddHeader>&amp;RBiểu số 4.4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87"/>
  <sheetViews>
    <sheetView zoomScale="120" zoomScaleNormal="120" workbookViewId="0">
      <pane xSplit="2" ySplit="6" topLeftCell="C7" activePane="bottomRight" state="frozen"/>
      <selection pane="topRight" activeCell="C1" sqref="C1"/>
      <selection pane="bottomLeft" activeCell="A7" sqref="A7"/>
      <selection pane="bottomRight" activeCell="B23" sqref="B23"/>
    </sheetView>
  </sheetViews>
  <sheetFormatPr defaultRowHeight="15.75" x14ac:dyDescent="0.25"/>
  <cols>
    <col min="1" max="1" width="3.625" style="702" customWidth="1"/>
    <col min="2" max="2" width="33.625" style="660" customWidth="1"/>
    <col min="3" max="3" width="12" style="660" customWidth="1"/>
    <col min="4" max="4" width="10.625" style="660" customWidth="1"/>
    <col min="5" max="5" width="11.375" style="660" customWidth="1"/>
    <col min="6" max="7" width="9.625" style="660" customWidth="1"/>
    <col min="8" max="8" width="11.125" style="660" customWidth="1"/>
    <col min="9" max="9" width="10.125" style="660" customWidth="1"/>
    <col min="10" max="10" width="10.625" style="660" customWidth="1"/>
    <col min="11" max="11" width="7.625" style="660" customWidth="1"/>
    <col min="12" max="12" width="13.375" style="636" bestFit="1" customWidth="1"/>
    <col min="13" max="13" width="12.375" style="636" bestFit="1" customWidth="1"/>
    <col min="14" max="16384" width="9" style="660"/>
  </cols>
  <sheetData>
    <row r="1" spans="1:18" ht="16.5" x14ac:dyDescent="0.25">
      <c r="A1" s="889"/>
      <c r="B1" s="889"/>
      <c r="C1" s="889"/>
    </row>
    <row r="2" spans="1:18" ht="24.75" customHeight="1" x14ac:dyDescent="0.25">
      <c r="A2" s="891" t="s">
        <v>625</v>
      </c>
      <c r="B2" s="891"/>
      <c r="C2" s="891"/>
      <c r="D2" s="891"/>
      <c r="E2" s="891"/>
      <c r="F2" s="891"/>
      <c r="G2" s="891"/>
      <c r="H2" s="891"/>
      <c r="I2" s="891"/>
      <c r="J2" s="891"/>
      <c r="K2" s="891"/>
    </row>
    <row r="3" spans="1:18" ht="22.5" customHeight="1" x14ac:dyDescent="0.25">
      <c r="A3" s="890" t="str">
        <f>+'Biểu 4.4'!A3:C3</f>
        <v xml:space="preserve">(Kèm theo Nghị quyết  số      /NQ-HĐND ngày       /12/2024 của Hội đồng nhân dân huyện Na Rì) </v>
      </c>
      <c r="B3" s="890"/>
      <c r="C3" s="890"/>
      <c r="D3" s="890"/>
      <c r="E3" s="890"/>
      <c r="F3" s="890"/>
      <c r="G3" s="890"/>
      <c r="H3" s="890"/>
      <c r="I3" s="890"/>
      <c r="J3" s="890"/>
      <c r="K3" s="890"/>
    </row>
    <row r="4" spans="1:18" x14ac:dyDescent="0.25">
      <c r="A4" s="608"/>
      <c r="C4" s="680"/>
      <c r="D4" s="680"/>
      <c r="E4" s="639"/>
      <c r="F4" s="669"/>
      <c r="J4" s="892" t="s">
        <v>341</v>
      </c>
      <c r="K4" s="892"/>
    </row>
    <row r="5" spans="1:18" s="115" customFormat="1" ht="41.25" customHeight="1" x14ac:dyDescent="0.2">
      <c r="A5" s="888" t="s">
        <v>0</v>
      </c>
      <c r="B5" s="888" t="s">
        <v>56</v>
      </c>
      <c r="C5" s="888" t="s">
        <v>52</v>
      </c>
      <c r="D5" s="888" t="s">
        <v>626</v>
      </c>
      <c r="E5" s="888" t="s">
        <v>627</v>
      </c>
      <c r="F5" s="888" t="s">
        <v>86</v>
      </c>
      <c r="G5" s="888" t="s">
        <v>34</v>
      </c>
      <c r="H5" s="888" t="s">
        <v>75</v>
      </c>
      <c r="I5" s="888"/>
      <c r="J5" s="888"/>
      <c r="K5" s="888" t="s">
        <v>76</v>
      </c>
      <c r="L5" s="681"/>
      <c r="M5" s="681"/>
    </row>
    <row r="6" spans="1:18" s="115" customFormat="1" ht="52.5" customHeight="1" x14ac:dyDescent="0.2">
      <c r="A6" s="888"/>
      <c r="B6" s="888"/>
      <c r="C6" s="888"/>
      <c r="D6" s="888"/>
      <c r="E6" s="888"/>
      <c r="F6" s="888"/>
      <c r="G6" s="888"/>
      <c r="H6" s="609" t="s">
        <v>52</v>
      </c>
      <c r="I6" s="609" t="s">
        <v>22</v>
      </c>
      <c r="J6" s="609" t="s">
        <v>18</v>
      </c>
      <c r="K6" s="888"/>
      <c r="L6" s="681"/>
      <c r="M6" s="681"/>
    </row>
    <row r="7" spans="1:18" s="115" customFormat="1" ht="18.75" customHeight="1" x14ac:dyDescent="0.2">
      <c r="A7" s="796" t="s">
        <v>2</v>
      </c>
      <c r="B7" s="796" t="s">
        <v>3</v>
      </c>
      <c r="C7" s="796">
        <v>1</v>
      </c>
      <c r="D7" s="796">
        <v>2</v>
      </c>
      <c r="E7" s="796">
        <v>3</v>
      </c>
      <c r="F7" s="796">
        <v>4</v>
      </c>
      <c r="G7" s="796">
        <v>5</v>
      </c>
      <c r="H7" s="796">
        <v>6</v>
      </c>
      <c r="I7" s="796">
        <v>7</v>
      </c>
      <c r="J7" s="796">
        <v>8</v>
      </c>
      <c r="K7" s="796">
        <v>9</v>
      </c>
      <c r="L7" s="681"/>
      <c r="M7" s="681"/>
    </row>
    <row r="8" spans="1:18" s="115" customFormat="1" ht="19.5" customHeight="1" x14ac:dyDescent="0.2">
      <c r="A8" s="605"/>
      <c r="B8" s="682" t="s">
        <v>77</v>
      </c>
      <c r="C8" s="661">
        <f>C9+C21+C46+C53+C60+C63+C73+C74+C75+C76</f>
        <v>664800000.00000012</v>
      </c>
      <c r="D8" s="661">
        <f t="shared" ref="D8:K8" si="0">D9+D21+D46+D53+D60+D63+D73+D74+D75+D76</f>
        <v>26991000</v>
      </c>
      <c r="E8" s="661">
        <f t="shared" si="0"/>
        <v>559545000.12499201</v>
      </c>
      <c r="F8" s="661">
        <f t="shared" si="0"/>
        <v>11311000</v>
      </c>
      <c r="G8" s="661">
        <f t="shared" si="0"/>
        <v>1342999.8750079991</v>
      </c>
      <c r="H8" s="661">
        <f t="shared" si="0"/>
        <v>65610000</v>
      </c>
      <c r="I8" s="661">
        <f t="shared" si="0"/>
        <v>63400000</v>
      </c>
      <c r="J8" s="661">
        <f t="shared" si="0"/>
        <v>2210000</v>
      </c>
      <c r="K8" s="661">
        <f t="shared" si="0"/>
        <v>0</v>
      </c>
      <c r="L8" s="681"/>
      <c r="M8" s="681"/>
      <c r="N8" s="830"/>
    </row>
    <row r="9" spans="1:18" s="46" customFormat="1" ht="15.75" customHeight="1" x14ac:dyDescent="0.2">
      <c r="A9" s="683" t="s">
        <v>8</v>
      </c>
      <c r="B9" s="684" t="s">
        <v>294</v>
      </c>
      <c r="C9" s="662">
        <f>SUM(C10:C20)</f>
        <v>82467574.333759993</v>
      </c>
      <c r="D9" s="662">
        <f t="shared" ref="D9:K9" si="1">SUM(D10:D20)</f>
        <v>0</v>
      </c>
      <c r="E9" s="662">
        <f>SUM(E10:E20)</f>
        <v>82197574.333759993</v>
      </c>
      <c r="F9" s="662">
        <f t="shared" si="1"/>
        <v>0</v>
      </c>
      <c r="G9" s="662">
        <f t="shared" si="1"/>
        <v>0</v>
      </c>
      <c r="H9" s="662">
        <f>SUM(H10:H20)</f>
        <v>270000</v>
      </c>
      <c r="I9" s="662">
        <f t="shared" si="1"/>
        <v>0</v>
      </c>
      <c r="J9" s="662">
        <f t="shared" si="1"/>
        <v>270000</v>
      </c>
      <c r="K9" s="662">
        <f t="shared" si="1"/>
        <v>0</v>
      </c>
      <c r="L9" s="685"/>
      <c r="M9" s="685"/>
      <c r="R9" s="46" t="s">
        <v>274</v>
      </c>
    </row>
    <row r="10" spans="1:18" s="115" customFormat="1" ht="15.75" customHeight="1" x14ac:dyDescent="0.2">
      <c r="A10" s="686">
        <v>1</v>
      </c>
      <c r="B10" s="687" t="s">
        <v>295</v>
      </c>
      <c r="C10" s="663">
        <f>SUM(D10:H10)</f>
        <v>10085273.5088</v>
      </c>
      <c r="D10" s="663"/>
      <c r="E10" s="663">
        <f>+'Biểu 4.25'!C10</f>
        <v>10085273.5088</v>
      </c>
      <c r="F10" s="663"/>
      <c r="G10" s="663"/>
      <c r="H10" s="663">
        <f>+J10+I10</f>
        <v>0</v>
      </c>
      <c r="I10" s="664"/>
      <c r="J10" s="665">
        <f>+'4.26'!C12</f>
        <v>0</v>
      </c>
      <c r="K10" s="664"/>
      <c r="L10" s="681"/>
      <c r="M10" s="681"/>
    </row>
    <row r="11" spans="1:18" s="115" customFormat="1" ht="15.75" customHeight="1" x14ac:dyDescent="0.2">
      <c r="A11" s="686">
        <v>2</v>
      </c>
      <c r="B11" s="687" t="s">
        <v>296</v>
      </c>
      <c r="C11" s="663">
        <f t="shared" ref="C11:C52" si="2">SUM(D11:H11)</f>
        <v>1870922.00832</v>
      </c>
      <c r="D11" s="663"/>
      <c r="E11" s="663">
        <f>+'Biểu 4.25'!C11</f>
        <v>1600922.00832</v>
      </c>
      <c r="F11" s="663"/>
      <c r="G11" s="663"/>
      <c r="H11" s="663">
        <f t="shared" ref="H11:H20" si="3">+J11+I11</f>
        <v>270000</v>
      </c>
      <c r="I11" s="663"/>
      <c r="J11" s="663">
        <f>+'4.26'!C10</f>
        <v>270000</v>
      </c>
      <c r="K11" s="663"/>
      <c r="L11" s="681"/>
      <c r="M11" s="681"/>
    </row>
    <row r="12" spans="1:18" s="115" customFormat="1" ht="15.75" customHeight="1" x14ac:dyDescent="0.2">
      <c r="A12" s="686">
        <v>3</v>
      </c>
      <c r="B12" s="687" t="s">
        <v>437</v>
      </c>
      <c r="C12" s="663">
        <f t="shared" si="2"/>
        <v>671643.60832</v>
      </c>
      <c r="D12" s="663"/>
      <c r="E12" s="663">
        <f>+'Biểu 4.25'!C12</f>
        <v>671643.60832</v>
      </c>
      <c r="F12" s="663"/>
      <c r="G12" s="663"/>
      <c r="H12" s="663">
        <f t="shared" si="3"/>
        <v>0</v>
      </c>
      <c r="I12" s="663"/>
      <c r="J12" s="663">
        <f>+'4.26'!C23</f>
        <v>0</v>
      </c>
      <c r="K12" s="663"/>
      <c r="L12" s="681"/>
      <c r="M12" s="681"/>
    </row>
    <row r="13" spans="1:18" s="115" customFormat="1" ht="15.75" customHeight="1" x14ac:dyDescent="0.2">
      <c r="A13" s="686">
        <v>4</v>
      </c>
      <c r="B13" s="687" t="s">
        <v>297</v>
      </c>
      <c r="C13" s="663">
        <f t="shared" si="2"/>
        <v>13735878</v>
      </c>
      <c r="D13" s="663"/>
      <c r="E13" s="663">
        <f>+'Biểu 4.25'!C13</f>
        <v>13735878</v>
      </c>
      <c r="F13" s="663"/>
      <c r="G13" s="663"/>
      <c r="H13" s="663">
        <f t="shared" si="3"/>
        <v>0</v>
      </c>
      <c r="I13" s="663"/>
      <c r="J13" s="663">
        <f>+'4.26'!C24</f>
        <v>0</v>
      </c>
      <c r="K13" s="663"/>
      <c r="L13" s="681"/>
      <c r="M13" s="681"/>
    </row>
    <row r="14" spans="1:18" s="115" customFormat="1" ht="15.75" customHeight="1" x14ac:dyDescent="0.2">
      <c r="A14" s="686">
        <v>5</v>
      </c>
      <c r="B14" s="687" t="s">
        <v>298</v>
      </c>
      <c r="C14" s="663">
        <f t="shared" si="2"/>
        <v>1704205.2</v>
      </c>
      <c r="D14" s="663"/>
      <c r="E14" s="663">
        <f>+'Biểu 4.25'!C14</f>
        <v>1704205.2</v>
      </c>
      <c r="F14" s="663"/>
      <c r="G14" s="663"/>
      <c r="H14" s="663">
        <f t="shared" si="3"/>
        <v>0</v>
      </c>
      <c r="I14" s="663"/>
      <c r="J14" s="663"/>
      <c r="K14" s="663"/>
      <c r="L14" s="681"/>
      <c r="M14" s="681"/>
    </row>
    <row r="15" spans="1:18" s="115" customFormat="1" ht="15.75" customHeight="1" x14ac:dyDescent="0.2">
      <c r="A15" s="686">
        <v>6</v>
      </c>
      <c r="B15" s="687" t="s">
        <v>299</v>
      </c>
      <c r="C15" s="663">
        <f t="shared" si="2"/>
        <v>2347772.4</v>
      </c>
      <c r="D15" s="663"/>
      <c r="E15" s="663">
        <f>+'Biểu 4.25'!C15</f>
        <v>2347772.4</v>
      </c>
      <c r="F15" s="663"/>
      <c r="G15" s="663"/>
      <c r="H15" s="663">
        <f t="shared" si="3"/>
        <v>0</v>
      </c>
      <c r="I15" s="663"/>
      <c r="J15" s="663">
        <f>+'4.26'!C20</f>
        <v>0</v>
      </c>
      <c r="K15" s="663"/>
      <c r="L15" s="681"/>
      <c r="M15" s="681"/>
    </row>
    <row r="16" spans="1:18" s="115" customFormat="1" ht="15.75" customHeight="1" x14ac:dyDescent="0.2">
      <c r="A16" s="686">
        <v>7</v>
      </c>
      <c r="B16" s="687" t="s">
        <v>300</v>
      </c>
      <c r="C16" s="663">
        <f t="shared" si="2"/>
        <v>39673304.799999997</v>
      </c>
      <c r="D16" s="663"/>
      <c r="E16" s="663">
        <f>+'Biểu 4.25'!C16</f>
        <v>39673304.799999997</v>
      </c>
      <c r="F16" s="663"/>
      <c r="G16" s="663"/>
      <c r="H16" s="663">
        <f t="shared" si="3"/>
        <v>0</v>
      </c>
      <c r="I16" s="663"/>
      <c r="J16" s="663">
        <f>+'4.26'!C14</f>
        <v>0</v>
      </c>
      <c r="K16" s="663"/>
      <c r="L16" s="681"/>
      <c r="M16" s="681"/>
    </row>
    <row r="17" spans="1:13" s="115" customFormat="1" ht="15.75" customHeight="1" x14ac:dyDescent="0.2">
      <c r="A17" s="686">
        <v>8</v>
      </c>
      <c r="B17" s="687" t="s">
        <v>301</v>
      </c>
      <c r="C17" s="663">
        <f t="shared" si="2"/>
        <v>1079556</v>
      </c>
      <c r="D17" s="663"/>
      <c r="E17" s="663">
        <f>+'Biểu 4.25'!C17</f>
        <v>1079556</v>
      </c>
      <c r="F17" s="663"/>
      <c r="G17" s="663"/>
      <c r="H17" s="663">
        <f t="shared" si="3"/>
        <v>0</v>
      </c>
      <c r="I17" s="663">
        <f>+'4.26'!D15</f>
        <v>0</v>
      </c>
      <c r="J17" s="663">
        <f>+'4.26'!E15</f>
        <v>0</v>
      </c>
      <c r="K17" s="663"/>
      <c r="L17" s="681"/>
      <c r="M17" s="681"/>
    </row>
    <row r="18" spans="1:13" s="115" customFormat="1" ht="15.75" customHeight="1" x14ac:dyDescent="0.2">
      <c r="A18" s="686">
        <v>9</v>
      </c>
      <c r="B18" s="687" t="s">
        <v>438</v>
      </c>
      <c r="C18" s="663">
        <f t="shared" si="2"/>
        <v>5244429.2083200002</v>
      </c>
      <c r="D18" s="663"/>
      <c r="E18" s="663">
        <f>+'Biểu 4.25'!C18</f>
        <v>5244429.2083200002</v>
      </c>
      <c r="F18" s="663"/>
      <c r="G18" s="663"/>
      <c r="H18" s="663">
        <f t="shared" si="3"/>
        <v>0</v>
      </c>
      <c r="I18" s="663"/>
      <c r="J18" s="663"/>
      <c r="K18" s="663"/>
      <c r="L18" s="681"/>
      <c r="M18" s="681"/>
    </row>
    <row r="19" spans="1:13" s="115" customFormat="1" ht="15.75" customHeight="1" x14ac:dyDescent="0.2">
      <c r="A19" s="686">
        <v>10</v>
      </c>
      <c r="B19" s="687" t="s">
        <v>302</v>
      </c>
      <c r="C19" s="663">
        <f t="shared" si="2"/>
        <v>5365871.5999999996</v>
      </c>
      <c r="D19" s="663"/>
      <c r="E19" s="663">
        <f>+'Biểu 4.25'!C19</f>
        <v>5365871.5999999996</v>
      </c>
      <c r="F19" s="663"/>
      <c r="G19" s="663"/>
      <c r="H19" s="663">
        <f t="shared" si="3"/>
        <v>0</v>
      </c>
      <c r="I19" s="663"/>
      <c r="J19" s="663">
        <f>+'4.26'!C21</f>
        <v>0</v>
      </c>
      <c r="K19" s="663"/>
      <c r="L19" s="681"/>
      <c r="M19" s="681"/>
    </row>
    <row r="20" spans="1:13" s="115" customFormat="1" ht="15.75" customHeight="1" x14ac:dyDescent="0.2">
      <c r="A20" s="686">
        <v>11</v>
      </c>
      <c r="B20" s="687" t="s">
        <v>303</v>
      </c>
      <c r="C20" s="663">
        <f t="shared" si="2"/>
        <v>688718</v>
      </c>
      <c r="D20" s="663"/>
      <c r="E20" s="663">
        <f>+'Biểu 4.25'!C20</f>
        <v>688718</v>
      </c>
      <c r="F20" s="663"/>
      <c r="G20" s="663"/>
      <c r="H20" s="663">
        <f t="shared" si="3"/>
        <v>0</v>
      </c>
      <c r="I20" s="663"/>
      <c r="J20" s="663"/>
      <c r="K20" s="663"/>
      <c r="L20" s="681"/>
      <c r="M20" s="681"/>
    </row>
    <row r="21" spans="1:13" s="46" customFormat="1" ht="15.75" customHeight="1" x14ac:dyDescent="0.2">
      <c r="A21" s="683" t="s">
        <v>10</v>
      </c>
      <c r="B21" s="684" t="s">
        <v>304</v>
      </c>
      <c r="C21" s="662">
        <f>SUM(C22:C45)</f>
        <v>314710583.40416002</v>
      </c>
      <c r="D21" s="662">
        <f t="shared" ref="D21:K21" si="4">SUM(D22:D45)</f>
        <v>0</v>
      </c>
      <c r="E21" s="662">
        <f t="shared" si="4"/>
        <v>314710583.40416002</v>
      </c>
      <c r="F21" s="662">
        <f t="shared" si="4"/>
        <v>0</v>
      </c>
      <c r="G21" s="662">
        <f t="shared" si="4"/>
        <v>0</v>
      </c>
      <c r="H21" s="662">
        <f t="shared" si="4"/>
        <v>0</v>
      </c>
      <c r="I21" s="662">
        <f t="shared" si="4"/>
        <v>0</v>
      </c>
      <c r="J21" s="662">
        <f t="shared" si="4"/>
        <v>0</v>
      </c>
      <c r="K21" s="662">
        <f t="shared" si="4"/>
        <v>0</v>
      </c>
      <c r="L21" s="685"/>
      <c r="M21" s="685"/>
    </row>
    <row r="22" spans="1:13" s="115" customFormat="1" ht="15.75" customHeight="1" x14ac:dyDescent="0.2">
      <c r="A22" s="686">
        <v>1</v>
      </c>
      <c r="B22" s="688" t="s">
        <v>439</v>
      </c>
      <c r="C22" s="663">
        <f t="shared" si="2"/>
        <v>1532600</v>
      </c>
      <c r="D22" s="663"/>
      <c r="E22" s="663">
        <f>'Biểu 4.25'!C22</f>
        <v>1532600</v>
      </c>
      <c r="F22" s="663"/>
      <c r="G22" s="663"/>
      <c r="H22" s="663">
        <f>+J22+I22</f>
        <v>0</v>
      </c>
      <c r="I22" s="663"/>
      <c r="J22" s="663">
        <f>+'4.26'!C13</f>
        <v>0</v>
      </c>
      <c r="K22" s="663"/>
      <c r="L22" s="681"/>
      <c r="M22" s="681"/>
    </row>
    <row r="23" spans="1:13" s="115" customFormat="1" ht="15.75" customHeight="1" x14ac:dyDescent="0.2">
      <c r="A23" s="686">
        <v>2</v>
      </c>
      <c r="B23" s="687" t="s">
        <v>305</v>
      </c>
      <c r="C23" s="663">
        <f t="shared" si="2"/>
        <v>258700</v>
      </c>
      <c r="D23" s="663"/>
      <c r="E23" s="663">
        <f>'Biểu 4.25'!C23</f>
        <v>258700</v>
      </c>
      <c r="F23" s="663"/>
      <c r="G23" s="663"/>
      <c r="H23" s="663">
        <f t="shared" ref="H23:H62" si="5">+J23+I23</f>
        <v>0</v>
      </c>
      <c r="I23" s="663"/>
      <c r="J23" s="663"/>
      <c r="K23" s="663"/>
      <c r="L23" s="681"/>
      <c r="M23" s="681"/>
    </row>
    <row r="24" spans="1:13" s="115" customFormat="1" ht="15.75" customHeight="1" x14ac:dyDescent="0.2">
      <c r="A24" s="686">
        <v>3</v>
      </c>
      <c r="B24" s="688" t="s">
        <v>440</v>
      </c>
      <c r="C24" s="663">
        <f t="shared" si="2"/>
        <v>3410818.8041599998</v>
      </c>
      <c r="D24" s="663"/>
      <c r="E24" s="663">
        <f>'Biểu 4.25'!C24</f>
        <v>3410818.8041599998</v>
      </c>
      <c r="F24" s="663"/>
      <c r="G24" s="663"/>
      <c r="H24" s="663">
        <f t="shared" si="5"/>
        <v>0</v>
      </c>
      <c r="I24" s="663"/>
      <c r="J24" s="663">
        <f>+'4.26'!C16</f>
        <v>0</v>
      </c>
      <c r="K24" s="663"/>
      <c r="L24" s="681"/>
      <c r="M24" s="681"/>
    </row>
    <row r="25" spans="1:13" s="115" customFormat="1" ht="15.75" customHeight="1" x14ac:dyDescent="0.2">
      <c r="A25" s="686">
        <v>4</v>
      </c>
      <c r="B25" s="687" t="s">
        <v>441</v>
      </c>
      <c r="C25" s="663">
        <f t="shared" si="2"/>
        <v>281464.8</v>
      </c>
      <c r="D25" s="663"/>
      <c r="E25" s="663">
        <f>'Biểu 4.25'!C25</f>
        <v>281464.8</v>
      </c>
      <c r="F25" s="663"/>
      <c r="G25" s="663"/>
      <c r="H25" s="663">
        <f t="shared" si="5"/>
        <v>0</v>
      </c>
      <c r="I25" s="663"/>
      <c r="J25" s="663"/>
      <c r="K25" s="663"/>
      <c r="L25" s="681"/>
      <c r="M25" s="681"/>
    </row>
    <row r="26" spans="1:13" s="115" customFormat="1" ht="15.75" customHeight="1" x14ac:dyDescent="0.2">
      <c r="A26" s="686">
        <v>5</v>
      </c>
      <c r="B26" s="687" t="s">
        <v>442</v>
      </c>
      <c r="C26" s="663">
        <f t="shared" si="2"/>
        <v>305156763.29640001</v>
      </c>
      <c r="D26" s="663"/>
      <c r="E26" s="663">
        <f>'Biểu 4.25'!C26</f>
        <v>305156763.29640001</v>
      </c>
      <c r="F26" s="663"/>
      <c r="G26" s="663"/>
      <c r="H26" s="663">
        <f t="shared" si="5"/>
        <v>0</v>
      </c>
      <c r="I26" s="663"/>
      <c r="J26" s="663"/>
      <c r="K26" s="663"/>
      <c r="L26" s="681"/>
      <c r="M26" s="681"/>
    </row>
    <row r="27" spans="1:13" s="115" customFormat="1" ht="15.75" customHeight="1" x14ac:dyDescent="0.2">
      <c r="A27" s="686">
        <v>6</v>
      </c>
      <c r="B27" s="687" t="s">
        <v>306</v>
      </c>
      <c r="C27" s="663">
        <f t="shared" si="2"/>
        <v>1334840.8</v>
      </c>
      <c r="D27" s="663"/>
      <c r="E27" s="663">
        <f>'Biểu 4.25'!C27</f>
        <v>1334840.8</v>
      </c>
      <c r="F27" s="663"/>
      <c r="G27" s="663"/>
      <c r="H27" s="663">
        <f t="shared" si="5"/>
        <v>0</v>
      </c>
      <c r="I27" s="663"/>
      <c r="J27" s="663"/>
      <c r="K27" s="663"/>
      <c r="L27" s="681"/>
      <c r="M27" s="681"/>
    </row>
    <row r="28" spans="1:13" s="115" customFormat="1" ht="25.5" x14ac:dyDescent="0.2">
      <c r="A28" s="686">
        <v>7</v>
      </c>
      <c r="B28" s="688" t="s">
        <v>443</v>
      </c>
      <c r="C28" s="663">
        <f t="shared" si="2"/>
        <v>2186431.7036000001</v>
      </c>
      <c r="D28" s="663"/>
      <c r="E28" s="663">
        <f>'Biểu 4.25'!C28</f>
        <v>2186431.7036000001</v>
      </c>
      <c r="F28" s="663"/>
      <c r="G28" s="663"/>
      <c r="H28" s="663">
        <f t="shared" si="5"/>
        <v>0</v>
      </c>
      <c r="I28" s="663"/>
      <c r="J28" s="663">
        <f>+'4.26'!C22</f>
        <v>0</v>
      </c>
      <c r="K28" s="663"/>
      <c r="L28" s="681"/>
      <c r="M28" s="681"/>
    </row>
    <row r="29" spans="1:13" s="115" customFormat="1" ht="16.5" customHeight="1" x14ac:dyDescent="0.2">
      <c r="A29" s="686">
        <v>8</v>
      </c>
      <c r="B29" s="689" t="s">
        <v>495</v>
      </c>
      <c r="C29" s="663">
        <f t="shared" si="2"/>
        <v>32292</v>
      </c>
      <c r="D29" s="663"/>
      <c r="E29" s="663">
        <f>'Biểu 4.25'!C29</f>
        <v>32292</v>
      </c>
      <c r="F29" s="663"/>
      <c r="G29" s="663"/>
      <c r="H29" s="663">
        <f t="shared" si="5"/>
        <v>0</v>
      </c>
      <c r="I29" s="663"/>
      <c r="J29" s="663"/>
      <c r="K29" s="663"/>
      <c r="L29" s="681"/>
      <c r="M29" s="681"/>
    </row>
    <row r="30" spans="1:13" s="115" customFormat="1" ht="16.5" customHeight="1" x14ac:dyDescent="0.2">
      <c r="A30" s="686">
        <v>9</v>
      </c>
      <c r="B30" s="689" t="s">
        <v>496</v>
      </c>
      <c r="C30" s="663">
        <f t="shared" si="2"/>
        <v>32292</v>
      </c>
      <c r="D30" s="663"/>
      <c r="E30" s="663">
        <f>'Biểu 4.25'!C30</f>
        <v>32292</v>
      </c>
      <c r="F30" s="663"/>
      <c r="G30" s="663"/>
      <c r="H30" s="663">
        <f t="shared" si="5"/>
        <v>0</v>
      </c>
      <c r="I30" s="663"/>
      <c r="J30" s="663"/>
      <c r="K30" s="663"/>
      <c r="L30" s="681"/>
      <c r="M30" s="681"/>
    </row>
    <row r="31" spans="1:13" s="115" customFormat="1" ht="16.5" customHeight="1" x14ac:dyDescent="0.2">
      <c r="A31" s="686">
        <v>10</v>
      </c>
      <c r="B31" s="689" t="s">
        <v>497</v>
      </c>
      <c r="C31" s="663">
        <f t="shared" si="2"/>
        <v>32292</v>
      </c>
      <c r="D31" s="663"/>
      <c r="E31" s="663">
        <f>'Biểu 4.25'!C31</f>
        <v>32292</v>
      </c>
      <c r="F31" s="663"/>
      <c r="G31" s="663"/>
      <c r="H31" s="663">
        <f t="shared" si="5"/>
        <v>0</v>
      </c>
      <c r="I31" s="663"/>
      <c r="J31" s="663"/>
      <c r="K31" s="663"/>
      <c r="L31" s="681"/>
      <c r="M31" s="681"/>
    </row>
    <row r="32" spans="1:13" s="115" customFormat="1" ht="16.5" customHeight="1" x14ac:dyDescent="0.2">
      <c r="A32" s="686">
        <v>11</v>
      </c>
      <c r="B32" s="689" t="s">
        <v>498</v>
      </c>
      <c r="C32" s="663">
        <f t="shared" si="2"/>
        <v>32292</v>
      </c>
      <c r="D32" s="663"/>
      <c r="E32" s="663">
        <f>'Biểu 4.25'!C32</f>
        <v>32292</v>
      </c>
      <c r="F32" s="663"/>
      <c r="G32" s="663"/>
      <c r="H32" s="663">
        <f t="shared" si="5"/>
        <v>0</v>
      </c>
      <c r="I32" s="663"/>
      <c r="J32" s="663"/>
      <c r="K32" s="663"/>
      <c r="L32" s="681"/>
      <c r="M32" s="681"/>
    </row>
    <row r="33" spans="1:13" s="115" customFormat="1" ht="16.5" customHeight="1" x14ac:dyDescent="0.2">
      <c r="A33" s="686">
        <v>12</v>
      </c>
      <c r="B33" s="689" t="s">
        <v>499</v>
      </c>
      <c r="C33" s="663">
        <f t="shared" si="2"/>
        <v>32292</v>
      </c>
      <c r="D33" s="663"/>
      <c r="E33" s="663">
        <f>'Biểu 4.25'!C33</f>
        <v>32292</v>
      </c>
      <c r="F33" s="663"/>
      <c r="G33" s="663"/>
      <c r="H33" s="663">
        <f t="shared" si="5"/>
        <v>0</v>
      </c>
      <c r="I33" s="663"/>
      <c r="J33" s="663"/>
      <c r="K33" s="663"/>
      <c r="L33" s="681"/>
      <c r="M33" s="681"/>
    </row>
    <row r="34" spans="1:13" s="115" customFormat="1" ht="16.5" customHeight="1" x14ac:dyDescent="0.2">
      <c r="A34" s="686">
        <v>13</v>
      </c>
      <c r="B34" s="689" t="s">
        <v>500</v>
      </c>
      <c r="C34" s="663">
        <f t="shared" si="2"/>
        <v>32292</v>
      </c>
      <c r="D34" s="663"/>
      <c r="E34" s="663">
        <f>'Biểu 4.25'!C34</f>
        <v>32292</v>
      </c>
      <c r="F34" s="663"/>
      <c r="G34" s="663"/>
      <c r="H34" s="663">
        <f t="shared" si="5"/>
        <v>0</v>
      </c>
      <c r="I34" s="663"/>
      <c r="J34" s="663"/>
      <c r="K34" s="663"/>
      <c r="L34" s="681"/>
      <c r="M34" s="681"/>
    </row>
    <row r="35" spans="1:13" s="115" customFormat="1" ht="16.5" customHeight="1" x14ac:dyDescent="0.2">
      <c r="A35" s="686">
        <v>14</v>
      </c>
      <c r="B35" s="689" t="s">
        <v>501</v>
      </c>
      <c r="C35" s="663">
        <f t="shared" si="2"/>
        <v>32292</v>
      </c>
      <c r="D35" s="663"/>
      <c r="E35" s="663">
        <f>'Biểu 4.25'!C35</f>
        <v>32292</v>
      </c>
      <c r="F35" s="663"/>
      <c r="G35" s="663"/>
      <c r="H35" s="663">
        <f t="shared" si="5"/>
        <v>0</v>
      </c>
      <c r="I35" s="663"/>
      <c r="J35" s="663"/>
      <c r="K35" s="663"/>
      <c r="L35" s="681"/>
      <c r="M35" s="681"/>
    </row>
    <row r="36" spans="1:13" s="115" customFormat="1" ht="16.5" customHeight="1" x14ac:dyDescent="0.2">
      <c r="A36" s="686">
        <v>15</v>
      </c>
      <c r="B36" s="689" t="s">
        <v>502</v>
      </c>
      <c r="C36" s="663">
        <f t="shared" si="2"/>
        <v>32292</v>
      </c>
      <c r="D36" s="663"/>
      <c r="E36" s="663">
        <f>'Biểu 4.25'!C36</f>
        <v>32292</v>
      </c>
      <c r="F36" s="663"/>
      <c r="G36" s="663"/>
      <c r="H36" s="663">
        <f t="shared" si="5"/>
        <v>0</v>
      </c>
      <c r="I36" s="663"/>
      <c r="J36" s="663"/>
      <c r="K36" s="663"/>
      <c r="L36" s="681"/>
      <c r="M36" s="681"/>
    </row>
    <row r="37" spans="1:13" s="115" customFormat="1" ht="16.5" customHeight="1" x14ac:dyDescent="0.2">
      <c r="A37" s="686">
        <v>16</v>
      </c>
      <c r="B37" s="689" t="s">
        <v>504</v>
      </c>
      <c r="C37" s="663">
        <f t="shared" si="2"/>
        <v>32292</v>
      </c>
      <c r="D37" s="663"/>
      <c r="E37" s="663">
        <f>'Biểu 4.25'!C37</f>
        <v>32292</v>
      </c>
      <c r="F37" s="663"/>
      <c r="G37" s="663"/>
      <c r="H37" s="663">
        <f t="shared" si="5"/>
        <v>0</v>
      </c>
      <c r="I37" s="663"/>
      <c r="J37" s="663"/>
      <c r="K37" s="663"/>
      <c r="L37" s="681"/>
      <c r="M37" s="681"/>
    </row>
    <row r="38" spans="1:13" s="115" customFormat="1" ht="16.5" customHeight="1" x14ac:dyDescent="0.2">
      <c r="A38" s="686">
        <v>17</v>
      </c>
      <c r="B38" s="689" t="s">
        <v>503</v>
      </c>
      <c r="C38" s="663">
        <f t="shared" si="2"/>
        <v>32292</v>
      </c>
      <c r="D38" s="663"/>
      <c r="E38" s="663">
        <f>'Biểu 4.25'!C38</f>
        <v>32292</v>
      </c>
      <c r="F38" s="663"/>
      <c r="G38" s="663"/>
      <c r="H38" s="663">
        <f t="shared" si="5"/>
        <v>0</v>
      </c>
      <c r="I38" s="663"/>
      <c r="J38" s="663"/>
      <c r="K38" s="663"/>
      <c r="L38" s="681"/>
      <c r="M38" s="681"/>
    </row>
    <row r="39" spans="1:13" s="115" customFormat="1" ht="16.5" customHeight="1" x14ac:dyDescent="0.2">
      <c r="A39" s="686">
        <v>18</v>
      </c>
      <c r="B39" s="689" t="s">
        <v>505</v>
      </c>
      <c r="C39" s="663">
        <f t="shared" si="2"/>
        <v>32292</v>
      </c>
      <c r="D39" s="663"/>
      <c r="E39" s="663">
        <f>'Biểu 4.25'!C39</f>
        <v>32292</v>
      </c>
      <c r="F39" s="663"/>
      <c r="G39" s="663"/>
      <c r="H39" s="663">
        <f t="shared" si="5"/>
        <v>0</v>
      </c>
      <c r="I39" s="663"/>
      <c r="J39" s="663"/>
      <c r="K39" s="663"/>
      <c r="L39" s="681"/>
      <c r="M39" s="681"/>
    </row>
    <row r="40" spans="1:13" s="115" customFormat="1" ht="16.5" customHeight="1" x14ac:dyDescent="0.2">
      <c r="A40" s="686">
        <v>19</v>
      </c>
      <c r="B40" s="689" t="s">
        <v>507</v>
      </c>
      <c r="C40" s="663">
        <f t="shared" si="2"/>
        <v>32292</v>
      </c>
      <c r="D40" s="663"/>
      <c r="E40" s="663">
        <f>'Biểu 4.25'!C40</f>
        <v>32292</v>
      </c>
      <c r="F40" s="663"/>
      <c r="G40" s="663"/>
      <c r="H40" s="663">
        <f t="shared" si="5"/>
        <v>0</v>
      </c>
      <c r="I40" s="663"/>
      <c r="J40" s="663"/>
      <c r="K40" s="663"/>
      <c r="L40" s="681"/>
      <c r="M40" s="681"/>
    </row>
    <row r="41" spans="1:13" s="115" customFormat="1" ht="16.5" customHeight="1" x14ac:dyDescent="0.2">
      <c r="A41" s="686">
        <v>20</v>
      </c>
      <c r="B41" s="689" t="s">
        <v>506</v>
      </c>
      <c r="C41" s="663">
        <f t="shared" si="2"/>
        <v>32292</v>
      </c>
      <c r="D41" s="663"/>
      <c r="E41" s="663">
        <f>'Biểu 4.25'!C41</f>
        <v>32292</v>
      </c>
      <c r="F41" s="663"/>
      <c r="G41" s="663"/>
      <c r="H41" s="663">
        <f t="shared" si="5"/>
        <v>0</v>
      </c>
      <c r="I41" s="663"/>
      <c r="J41" s="663"/>
      <c r="K41" s="663"/>
      <c r="L41" s="681"/>
      <c r="M41" s="681"/>
    </row>
    <row r="42" spans="1:13" s="115" customFormat="1" ht="16.5" customHeight="1" x14ac:dyDescent="0.2">
      <c r="A42" s="686">
        <v>21</v>
      </c>
      <c r="B42" s="689" t="s">
        <v>508</v>
      </c>
      <c r="C42" s="663">
        <f t="shared" si="2"/>
        <v>32292</v>
      </c>
      <c r="D42" s="663"/>
      <c r="E42" s="663">
        <f>'Biểu 4.25'!C42</f>
        <v>32292</v>
      </c>
      <c r="F42" s="663"/>
      <c r="G42" s="663"/>
      <c r="H42" s="663">
        <f t="shared" si="5"/>
        <v>0</v>
      </c>
      <c r="I42" s="663"/>
      <c r="J42" s="663"/>
      <c r="K42" s="663"/>
      <c r="L42" s="681"/>
      <c r="M42" s="681"/>
    </row>
    <row r="43" spans="1:13" s="115" customFormat="1" ht="16.5" customHeight="1" x14ac:dyDescent="0.2">
      <c r="A43" s="686">
        <v>22</v>
      </c>
      <c r="B43" s="689" t="s">
        <v>511</v>
      </c>
      <c r="C43" s="663">
        <f t="shared" si="2"/>
        <v>32292</v>
      </c>
      <c r="D43" s="663"/>
      <c r="E43" s="663">
        <f>'Biểu 4.25'!C43</f>
        <v>32292</v>
      </c>
      <c r="F43" s="663"/>
      <c r="G43" s="663"/>
      <c r="H43" s="663">
        <f t="shared" si="5"/>
        <v>0</v>
      </c>
      <c r="I43" s="663"/>
      <c r="J43" s="663"/>
      <c r="K43" s="663"/>
      <c r="L43" s="681"/>
      <c r="M43" s="681"/>
    </row>
    <row r="44" spans="1:13" s="115" customFormat="1" ht="16.5" customHeight="1" x14ac:dyDescent="0.2">
      <c r="A44" s="686">
        <v>23</v>
      </c>
      <c r="B44" s="689" t="s">
        <v>510</v>
      </c>
      <c r="C44" s="663">
        <f t="shared" si="2"/>
        <v>32292</v>
      </c>
      <c r="D44" s="663"/>
      <c r="E44" s="663">
        <f>'Biểu 4.25'!C44</f>
        <v>32292</v>
      </c>
      <c r="F44" s="663"/>
      <c r="G44" s="663"/>
      <c r="H44" s="663">
        <f t="shared" si="5"/>
        <v>0</v>
      </c>
      <c r="I44" s="663"/>
      <c r="J44" s="663"/>
      <c r="K44" s="663"/>
      <c r="L44" s="681"/>
      <c r="M44" s="681"/>
    </row>
    <row r="45" spans="1:13" s="115" customFormat="1" ht="16.5" customHeight="1" x14ac:dyDescent="0.2">
      <c r="A45" s="686">
        <v>24</v>
      </c>
      <c r="B45" s="689" t="s">
        <v>509</v>
      </c>
      <c r="C45" s="663">
        <f t="shared" si="2"/>
        <v>32292</v>
      </c>
      <c r="D45" s="663"/>
      <c r="E45" s="663">
        <f>'Biểu 4.25'!C45</f>
        <v>32292</v>
      </c>
      <c r="F45" s="663"/>
      <c r="G45" s="663"/>
      <c r="H45" s="663">
        <f t="shared" si="5"/>
        <v>0</v>
      </c>
      <c r="I45" s="663"/>
      <c r="J45" s="663"/>
      <c r="K45" s="663"/>
      <c r="L45" s="681"/>
      <c r="M45" s="681"/>
    </row>
    <row r="46" spans="1:13" s="46" customFormat="1" ht="16.5" customHeight="1" x14ac:dyDescent="0.2">
      <c r="A46" s="683" t="s">
        <v>13</v>
      </c>
      <c r="B46" s="690" t="s">
        <v>308</v>
      </c>
      <c r="C46" s="662">
        <f>SUM(C47:C52)</f>
        <v>17585875.040000003</v>
      </c>
      <c r="D46" s="662">
        <f>SUM(D47:D52)</f>
        <v>0</v>
      </c>
      <c r="E46" s="662">
        <f>+'Biểu 4.25'!D46</f>
        <v>17555875.040000003</v>
      </c>
      <c r="F46" s="662">
        <f t="shared" ref="F46:K46" si="6">SUM(F47:F52)</f>
        <v>0</v>
      </c>
      <c r="G46" s="662">
        <f t="shared" si="6"/>
        <v>0</v>
      </c>
      <c r="H46" s="662">
        <f>SUM(I46:J46)</f>
        <v>30000</v>
      </c>
      <c r="I46" s="662">
        <f t="shared" si="6"/>
        <v>0</v>
      </c>
      <c r="J46" s="662">
        <f t="shared" si="6"/>
        <v>30000</v>
      </c>
      <c r="K46" s="662">
        <f t="shared" si="6"/>
        <v>0</v>
      </c>
      <c r="L46" s="685"/>
      <c r="M46" s="685"/>
    </row>
    <row r="47" spans="1:13" s="115" customFormat="1" ht="16.5" customHeight="1" x14ac:dyDescent="0.2">
      <c r="A47" s="686">
        <v>1</v>
      </c>
      <c r="B47" s="687" t="s">
        <v>546</v>
      </c>
      <c r="C47" s="663">
        <f t="shared" si="2"/>
        <v>12772343.52</v>
      </c>
      <c r="D47" s="663"/>
      <c r="E47" s="663">
        <f>'Biểu 4.25'!C47</f>
        <v>12772343.52</v>
      </c>
      <c r="F47" s="663"/>
      <c r="G47" s="663"/>
      <c r="H47" s="663">
        <f t="shared" si="5"/>
        <v>0</v>
      </c>
      <c r="I47" s="663"/>
      <c r="J47" s="663"/>
      <c r="K47" s="663"/>
      <c r="L47" s="681"/>
      <c r="M47" s="681"/>
    </row>
    <row r="48" spans="1:13" s="115" customFormat="1" ht="16.5" customHeight="1" x14ac:dyDescent="0.2">
      <c r="A48" s="686">
        <v>2</v>
      </c>
      <c r="B48" s="687" t="s">
        <v>310</v>
      </c>
      <c r="C48" s="663">
        <f t="shared" si="2"/>
        <v>1395086.4</v>
      </c>
      <c r="D48" s="663"/>
      <c r="E48" s="663">
        <f>'Biểu 4.25'!C48</f>
        <v>1365086.4</v>
      </c>
      <c r="F48" s="663"/>
      <c r="G48" s="663"/>
      <c r="H48" s="663">
        <f t="shared" si="5"/>
        <v>30000</v>
      </c>
      <c r="I48" s="663"/>
      <c r="J48" s="663">
        <f>+'4.26'!E11</f>
        <v>30000</v>
      </c>
      <c r="K48" s="663"/>
      <c r="L48" s="681"/>
      <c r="M48" s="681"/>
    </row>
    <row r="49" spans="1:13" s="115" customFormat="1" ht="16.5" customHeight="1" x14ac:dyDescent="0.2">
      <c r="A49" s="686">
        <v>3</v>
      </c>
      <c r="B49" s="687" t="s">
        <v>311</v>
      </c>
      <c r="C49" s="663">
        <f t="shared" si="2"/>
        <v>1034814.3999999999</v>
      </c>
      <c r="D49" s="663"/>
      <c r="E49" s="663">
        <f>'Biểu 4.25'!C49</f>
        <v>1034814.3999999999</v>
      </c>
      <c r="F49" s="663"/>
      <c r="G49" s="663"/>
      <c r="H49" s="663">
        <f t="shared" si="5"/>
        <v>0</v>
      </c>
      <c r="I49" s="663"/>
      <c r="J49" s="663"/>
      <c r="K49" s="663"/>
      <c r="L49" s="681"/>
      <c r="M49" s="681"/>
    </row>
    <row r="50" spans="1:13" s="115" customFormat="1" ht="16.5" customHeight="1" x14ac:dyDescent="0.2">
      <c r="A50" s="686">
        <v>4</v>
      </c>
      <c r="B50" s="687" t="s">
        <v>312</v>
      </c>
      <c r="C50" s="663">
        <f t="shared" si="2"/>
        <v>732760.8</v>
      </c>
      <c r="D50" s="663"/>
      <c r="E50" s="663">
        <f>'Biểu 4.25'!C50</f>
        <v>732760.8</v>
      </c>
      <c r="F50" s="663"/>
      <c r="G50" s="663"/>
      <c r="H50" s="663">
        <f t="shared" si="5"/>
        <v>0</v>
      </c>
      <c r="I50" s="663"/>
      <c r="J50" s="663">
        <f>+'4.26'!C19</f>
        <v>0</v>
      </c>
      <c r="K50" s="663"/>
      <c r="L50" s="681"/>
      <c r="M50" s="681"/>
    </row>
    <row r="51" spans="1:13" s="115" customFormat="1" ht="16.5" customHeight="1" x14ac:dyDescent="0.2">
      <c r="A51" s="686">
        <v>5</v>
      </c>
      <c r="B51" s="687" t="s">
        <v>313</v>
      </c>
      <c r="C51" s="663">
        <f t="shared" si="2"/>
        <v>1021033.6000000001</v>
      </c>
      <c r="D51" s="663"/>
      <c r="E51" s="663">
        <f>'Biểu 4.25'!C51</f>
        <v>1021033.6000000001</v>
      </c>
      <c r="F51" s="663"/>
      <c r="G51" s="663"/>
      <c r="H51" s="663">
        <f t="shared" si="5"/>
        <v>0</v>
      </c>
      <c r="I51" s="663"/>
      <c r="J51" s="663"/>
      <c r="K51" s="663"/>
      <c r="L51" s="681"/>
      <c r="M51" s="681"/>
    </row>
    <row r="52" spans="1:13" s="115" customFormat="1" ht="16.5" customHeight="1" x14ac:dyDescent="0.2">
      <c r="A52" s="686">
        <v>6</v>
      </c>
      <c r="B52" s="687" t="s">
        <v>314</v>
      </c>
      <c r="C52" s="663">
        <f t="shared" si="2"/>
        <v>629836.31999999995</v>
      </c>
      <c r="D52" s="663"/>
      <c r="E52" s="663">
        <f>'Biểu 4.25'!C52</f>
        <v>629836.31999999995</v>
      </c>
      <c r="F52" s="663"/>
      <c r="G52" s="663"/>
      <c r="H52" s="663">
        <f t="shared" si="5"/>
        <v>0</v>
      </c>
      <c r="I52" s="663"/>
      <c r="J52" s="663"/>
      <c r="K52" s="663"/>
      <c r="L52" s="681"/>
      <c r="M52" s="681"/>
    </row>
    <row r="53" spans="1:13" s="46" customFormat="1" ht="27.95" customHeight="1" x14ac:dyDescent="0.2">
      <c r="A53" s="683" t="s">
        <v>14</v>
      </c>
      <c r="B53" s="691" t="s">
        <v>315</v>
      </c>
      <c r="C53" s="662">
        <f>SUM(C54:C59)</f>
        <v>869780</v>
      </c>
      <c r="D53" s="662">
        <f t="shared" ref="D53:K53" si="7">SUM(D54:D59)</f>
        <v>0</v>
      </c>
      <c r="E53" s="662">
        <f t="shared" si="7"/>
        <v>869780</v>
      </c>
      <c r="F53" s="662">
        <f t="shared" si="7"/>
        <v>0</v>
      </c>
      <c r="G53" s="662">
        <f t="shared" si="7"/>
        <v>0</v>
      </c>
      <c r="H53" s="662">
        <f t="shared" si="7"/>
        <v>0</v>
      </c>
      <c r="I53" s="662">
        <f t="shared" si="7"/>
        <v>0</v>
      </c>
      <c r="J53" s="662">
        <f t="shared" si="7"/>
        <v>0</v>
      </c>
      <c r="K53" s="662">
        <f t="shared" si="7"/>
        <v>0</v>
      </c>
      <c r="L53" s="685"/>
      <c r="M53" s="685"/>
    </row>
    <row r="54" spans="1:13" s="115" customFormat="1" ht="18" customHeight="1" x14ac:dyDescent="0.2">
      <c r="A54" s="686">
        <v>1</v>
      </c>
      <c r="B54" s="692" t="s">
        <v>316</v>
      </c>
      <c r="C54" s="663">
        <f t="shared" ref="C54:C62" si="8">SUM(D54:H54)</f>
        <v>180056</v>
      </c>
      <c r="D54" s="663"/>
      <c r="E54" s="663">
        <f>'Biểu 4.25'!C54</f>
        <v>180056</v>
      </c>
      <c r="F54" s="663"/>
      <c r="G54" s="663"/>
      <c r="H54" s="663">
        <f t="shared" si="5"/>
        <v>0</v>
      </c>
      <c r="I54" s="663"/>
      <c r="J54" s="663"/>
      <c r="K54" s="663"/>
      <c r="L54" s="681"/>
      <c r="M54" s="681"/>
    </row>
    <row r="55" spans="1:13" s="115" customFormat="1" ht="18" customHeight="1" x14ac:dyDescent="0.2">
      <c r="A55" s="686">
        <v>2</v>
      </c>
      <c r="B55" s="692" t="s">
        <v>317</v>
      </c>
      <c r="C55" s="663">
        <f t="shared" si="8"/>
        <v>129556</v>
      </c>
      <c r="D55" s="663"/>
      <c r="E55" s="663">
        <f>'Biểu 4.25'!C55</f>
        <v>129556</v>
      </c>
      <c r="F55" s="663"/>
      <c r="G55" s="663"/>
      <c r="H55" s="663">
        <f t="shared" si="5"/>
        <v>0</v>
      </c>
      <c r="I55" s="663"/>
      <c r="J55" s="663"/>
      <c r="K55" s="663"/>
      <c r="L55" s="681"/>
      <c r="M55" s="681"/>
    </row>
    <row r="56" spans="1:13" s="115" customFormat="1" ht="18" customHeight="1" x14ac:dyDescent="0.2">
      <c r="A56" s="686">
        <v>3</v>
      </c>
      <c r="B56" s="692" t="s">
        <v>318</v>
      </c>
      <c r="C56" s="663">
        <f t="shared" si="8"/>
        <v>180056</v>
      </c>
      <c r="D56" s="663"/>
      <c r="E56" s="663">
        <f>'Biểu 4.25'!C56</f>
        <v>180056</v>
      </c>
      <c r="F56" s="663"/>
      <c r="G56" s="663"/>
      <c r="H56" s="663">
        <f t="shared" si="5"/>
        <v>0</v>
      </c>
      <c r="I56" s="663"/>
      <c r="J56" s="663"/>
      <c r="K56" s="663"/>
      <c r="L56" s="681"/>
      <c r="M56" s="681"/>
    </row>
    <row r="57" spans="1:13" s="115" customFormat="1" ht="18" customHeight="1" x14ac:dyDescent="0.2">
      <c r="A57" s="686">
        <v>4</v>
      </c>
      <c r="B57" s="693" t="s">
        <v>319</v>
      </c>
      <c r="C57" s="663">
        <f t="shared" si="8"/>
        <v>180056</v>
      </c>
      <c r="D57" s="663"/>
      <c r="E57" s="663">
        <f>'Biểu 4.25'!C57</f>
        <v>180056</v>
      </c>
      <c r="F57" s="663"/>
      <c r="G57" s="663"/>
      <c r="H57" s="663">
        <f t="shared" si="5"/>
        <v>0</v>
      </c>
      <c r="I57" s="663"/>
      <c r="J57" s="663"/>
      <c r="K57" s="663"/>
      <c r="L57" s="681"/>
      <c r="M57" s="681"/>
    </row>
    <row r="58" spans="1:13" s="115" customFormat="1" ht="18" customHeight="1" x14ac:dyDescent="0.2">
      <c r="A58" s="686">
        <v>5</v>
      </c>
      <c r="B58" s="692" t="s">
        <v>445</v>
      </c>
      <c r="C58" s="663">
        <f t="shared" si="8"/>
        <v>180056</v>
      </c>
      <c r="D58" s="663"/>
      <c r="E58" s="663">
        <f>'Biểu 4.25'!C58</f>
        <v>180056</v>
      </c>
      <c r="F58" s="663"/>
      <c r="G58" s="663"/>
      <c r="H58" s="663">
        <f t="shared" si="5"/>
        <v>0</v>
      </c>
      <c r="I58" s="663"/>
      <c r="J58" s="663"/>
      <c r="K58" s="663"/>
      <c r="L58" s="681"/>
      <c r="M58" s="681"/>
    </row>
    <row r="59" spans="1:13" s="115" customFormat="1" ht="18" customHeight="1" x14ac:dyDescent="0.2">
      <c r="A59" s="686">
        <v>6</v>
      </c>
      <c r="B59" s="693" t="s">
        <v>446</v>
      </c>
      <c r="C59" s="663">
        <f t="shared" si="8"/>
        <v>20000</v>
      </c>
      <c r="D59" s="663"/>
      <c r="E59" s="663">
        <f>'Biểu 4.25'!C59</f>
        <v>20000</v>
      </c>
      <c r="F59" s="663"/>
      <c r="G59" s="663"/>
      <c r="H59" s="663">
        <f t="shared" si="5"/>
        <v>0</v>
      </c>
      <c r="I59" s="663"/>
      <c r="J59" s="663"/>
      <c r="K59" s="663"/>
      <c r="L59" s="681"/>
      <c r="M59" s="681"/>
    </row>
    <row r="60" spans="1:13" s="46" customFormat="1" ht="18" customHeight="1" x14ac:dyDescent="0.2">
      <c r="A60" s="683" t="s">
        <v>16</v>
      </c>
      <c r="B60" s="690" t="s">
        <v>322</v>
      </c>
      <c r="C60" s="662">
        <f t="shared" si="8"/>
        <v>4508700</v>
      </c>
      <c r="D60" s="662">
        <f t="shared" ref="D60:K60" si="9">SUM(D61:D62)</f>
        <v>0</v>
      </c>
      <c r="E60" s="662">
        <f t="shared" si="9"/>
        <v>4508700</v>
      </c>
      <c r="F60" s="662">
        <f t="shared" si="9"/>
        <v>0</v>
      </c>
      <c r="G60" s="662">
        <f t="shared" si="9"/>
        <v>0</v>
      </c>
      <c r="H60" s="663">
        <f t="shared" si="5"/>
        <v>0</v>
      </c>
      <c r="I60" s="662">
        <f t="shared" si="9"/>
        <v>0</v>
      </c>
      <c r="J60" s="662">
        <f t="shared" si="9"/>
        <v>0</v>
      </c>
      <c r="K60" s="662">
        <f t="shared" si="9"/>
        <v>0</v>
      </c>
      <c r="L60" s="685"/>
      <c r="M60" s="685"/>
    </row>
    <row r="61" spans="1:13" s="115" customFormat="1" ht="18" customHeight="1" x14ac:dyDescent="0.2">
      <c r="A61" s="686">
        <v>26</v>
      </c>
      <c r="B61" s="687" t="s">
        <v>323</v>
      </c>
      <c r="C61" s="663">
        <f t="shared" si="8"/>
        <v>1260500</v>
      </c>
      <c r="D61" s="663"/>
      <c r="E61" s="663">
        <f>'Biểu 4.25'!C61</f>
        <v>1260500</v>
      </c>
      <c r="F61" s="663"/>
      <c r="G61" s="663"/>
      <c r="H61" s="663">
        <f t="shared" si="5"/>
        <v>0</v>
      </c>
      <c r="I61" s="663"/>
      <c r="J61" s="663"/>
      <c r="K61" s="663"/>
      <c r="L61" s="681"/>
      <c r="M61" s="681"/>
    </row>
    <row r="62" spans="1:13" s="115" customFormat="1" ht="18" customHeight="1" x14ac:dyDescent="0.2">
      <c r="A62" s="686">
        <v>27</v>
      </c>
      <c r="B62" s="687" t="s">
        <v>447</v>
      </c>
      <c r="C62" s="663">
        <f t="shared" si="8"/>
        <v>3248200</v>
      </c>
      <c r="D62" s="663"/>
      <c r="E62" s="663">
        <f>'Biểu 4.25'!C62</f>
        <v>3248200</v>
      </c>
      <c r="F62" s="663"/>
      <c r="G62" s="663"/>
      <c r="H62" s="663">
        <f t="shared" si="5"/>
        <v>0</v>
      </c>
      <c r="I62" s="663"/>
      <c r="J62" s="663"/>
      <c r="K62" s="663"/>
      <c r="L62" s="681"/>
      <c r="M62" s="681"/>
    </row>
    <row r="63" spans="1:13" s="46" customFormat="1" ht="18" customHeight="1" x14ac:dyDescent="0.2">
      <c r="A63" s="683" t="s">
        <v>324</v>
      </c>
      <c r="B63" s="694" t="s">
        <v>325</v>
      </c>
      <c r="C63" s="662">
        <f>SUM(C64:C72)</f>
        <v>28090198.285</v>
      </c>
      <c r="D63" s="662">
        <f t="shared" ref="D63:K63" si="10">SUM(D64:D72)</f>
        <v>24594448.285</v>
      </c>
      <c r="E63" s="662">
        <f>SUM(E64:E72)</f>
        <v>1248650</v>
      </c>
      <c r="F63" s="662">
        <f t="shared" si="10"/>
        <v>0</v>
      </c>
      <c r="G63" s="662">
        <f t="shared" si="10"/>
        <v>0</v>
      </c>
      <c r="H63" s="662">
        <f t="shared" si="10"/>
        <v>2247100</v>
      </c>
      <c r="I63" s="662">
        <f t="shared" si="10"/>
        <v>2247100</v>
      </c>
      <c r="J63" s="662">
        <f t="shared" si="10"/>
        <v>0</v>
      </c>
      <c r="K63" s="662">
        <f t="shared" si="10"/>
        <v>0</v>
      </c>
      <c r="L63" s="685"/>
      <c r="M63" s="685"/>
    </row>
    <row r="64" spans="1:13" s="115" customFormat="1" ht="18" customHeight="1" x14ac:dyDescent="0.2">
      <c r="A64" s="686">
        <v>1</v>
      </c>
      <c r="B64" s="618" t="s">
        <v>326</v>
      </c>
      <c r="C64" s="663">
        <f t="shared" ref="C64:C72" si="11">SUM(D64:H64)</f>
        <v>124200</v>
      </c>
      <c r="D64" s="663"/>
      <c r="E64" s="663">
        <f>'Biểu 4.25'!C64</f>
        <v>124200</v>
      </c>
      <c r="F64" s="663"/>
      <c r="G64" s="663"/>
      <c r="H64" s="663">
        <f t="shared" ref="H64:H72" si="12">SUM(I64:J64)</f>
        <v>0</v>
      </c>
      <c r="I64" s="663"/>
      <c r="J64" s="663"/>
      <c r="K64" s="663"/>
      <c r="L64" s="681"/>
      <c r="M64" s="681"/>
    </row>
    <row r="65" spans="1:13" s="115" customFormat="1" ht="18" customHeight="1" x14ac:dyDescent="0.2">
      <c r="A65" s="686">
        <v>2</v>
      </c>
      <c r="B65" s="426" t="s">
        <v>327</v>
      </c>
      <c r="C65" s="663">
        <f t="shared" si="11"/>
        <v>1000000</v>
      </c>
      <c r="D65" s="663"/>
      <c r="E65" s="663">
        <f>'Biểu 4.25'!C65</f>
        <v>1000000</v>
      </c>
      <c r="F65" s="663"/>
      <c r="G65" s="663"/>
      <c r="H65" s="663">
        <f t="shared" si="12"/>
        <v>0</v>
      </c>
      <c r="I65" s="663"/>
      <c r="J65" s="663"/>
      <c r="K65" s="663"/>
      <c r="L65" s="681"/>
      <c r="M65" s="681"/>
    </row>
    <row r="66" spans="1:13" s="115" customFormat="1" ht="18" customHeight="1" x14ac:dyDescent="0.2">
      <c r="A66" s="686">
        <v>3</v>
      </c>
      <c r="B66" s="426" t="s">
        <v>448</v>
      </c>
      <c r="C66" s="663">
        <f t="shared" si="11"/>
        <v>20050</v>
      </c>
      <c r="D66" s="663"/>
      <c r="E66" s="663">
        <f>'Biểu 4.25'!C66</f>
        <v>20050</v>
      </c>
      <c r="F66" s="663"/>
      <c r="G66" s="663"/>
      <c r="H66" s="663">
        <f t="shared" si="12"/>
        <v>0</v>
      </c>
      <c r="I66" s="663"/>
      <c r="J66" s="663">
        <f>+'4.26'!E17</f>
        <v>0</v>
      </c>
      <c r="K66" s="663"/>
      <c r="L66" s="681"/>
      <c r="M66" s="681"/>
    </row>
    <row r="67" spans="1:13" s="115" customFormat="1" ht="18" customHeight="1" x14ac:dyDescent="0.2">
      <c r="A67" s="686">
        <v>4</v>
      </c>
      <c r="B67" s="426" t="s">
        <v>512</v>
      </c>
      <c r="C67" s="663">
        <f t="shared" si="11"/>
        <v>32500</v>
      </c>
      <c r="D67" s="663"/>
      <c r="E67" s="663">
        <f>'Biểu 4.25'!C67</f>
        <v>32500</v>
      </c>
      <c r="F67" s="663"/>
      <c r="G67" s="663"/>
      <c r="H67" s="663">
        <f t="shared" si="12"/>
        <v>0</v>
      </c>
      <c r="I67" s="663"/>
      <c r="J67" s="663"/>
      <c r="K67" s="663"/>
      <c r="L67" s="681"/>
      <c r="M67" s="681"/>
    </row>
    <row r="68" spans="1:13" s="115" customFormat="1" ht="18" customHeight="1" x14ac:dyDescent="0.2">
      <c r="A68" s="686">
        <v>5</v>
      </c>
      <c r="B68" s="426" t="s">
        <v>515</v>
      </c>
      <c r="C68" s="663">
        <f t="shared" si="11"/>
        <v>7350</v>
      </c>
      <c r="D68" s="663"/>
      <c r="E68" s="663">
        <f>'Biểu 4.25'!C68</f>
        <v>7350</v>
      </c>
      <c r="F68" s="663"/>
      <c r="G68" s="663"/>
      <c r="H68" s="663">
        <f t="shared" si="12"/>
        <v>0</v>
      </c>
      <c r="I68" s="663"/>
      <c r="J68" s="663">
        <f>+'4.26'!C25</f>
        <v>0</v>
      </c>
      <c r="K68" s="663"/>
      <c r="L68" s="681"/>
      <c r="M68" s="681"/>
    </row>
    <row r="69" spans="1:13" s="115" customFormat="1" ht="18" customHeight="1" x14ac:dyDescent="0.2">
      <c r="A69" s="686">
        <v>6</v>
      </c>
      <c r="B69" s="426" t="s">
        <v>614</v>
      </c>
      <c r="C69" s="663">
        <f t="shared" si="11"/>
        <v>25000</v>
      </c>
      <c r="D69" s="663"/>
      <c r="E69" s="663">
        <f>'Biểu 4.25'!C69</f>
        <v>25000</v>
      </c>
      <c r="F69" s="663"/>
      <c r="G69" s="663"/>
      <c r="H69" s="663">
        <f t="shared" si="12"/>
        <v>0</v>
      </c>
      <c r="I69" s="663"/>
      <c r="J69" s="663"/>
      <c r="K69" s="663"/>
      <c r="L69" s="681"/>
      <c r="M69" s="681"/>
    </row>
    <row r="70" spans="1:13" s="115" customFormat="1" ht="18" customHeight="1" x14ac:dyDescent="0.2">
      <c r="A70" s="686">
        <v>7</v>
      </c>
      <c r="B70" s="426" t="s">
        <v>615</v>
      </c>
      <c r="C70" s="663">
        <f t="shared" si="11"/>
        <v>25000</v>
      </c>
      <c r="D70" s="663"/>
      <c r="E70" s="663">
        <f>'Biểu 4.25'!C70</f>
        <v>25000</v>
      </c>
      <c r="F70" s="663"/>
      <c r="G70" s="663"/>
      <c r="H70" s="663">
        <f t="shared" si="12"/>
        <v>0</v>
      </c>
      <c r="I70" s="663"/>
      <c r="J70" s="663"/>
      <c r="K70" s="663"/>
      <c r="L70" s="681"/>
      <c r="M70" s="681"/>
    </row>
    <row r="71" spans="1:13" s="115" customFormat="1" ht="18" customHeight="1" x14ac:dyDescent="0.2">
      <c r="A71" s="686">
        <v>8</v>
      </c>
      <c r="B71" s="426" t="s">
        <v>616</v>
      </c>
      <c r="C71" s="663">
        <f>SUM(D71:H71)</f>
        <v>26847698.285</v>
      </c>
      <c r="D71" s="663">
        <f>'Biểu 4.24'!C10+'Biểu 4.24'!C12+'Biểu 4.24'!C17</f>
        <v>24594448.285</v>
      </c>
      <c r="E71" s="663">
        <f>'Biểu 4.25'!C71</f>
        <v>6150</v>
      </c>
      <c r="F71" s="663"/>
      <c r="G71" s="663"/>
      <c r="H71" s="663">
        <f t="shared" si="12"/>
        <v>2247100</v>
      </c>
      <c r="I71" s="663">
        <f>+'4.26'!M18+'4.26'!G18</f>
        <v>2247100</v>
      </c>
      <c r="J71" s="663"/>
      <c r="K71" s="663"/>
      <c r="L71" s="681"/>
      <c r="M71" s="681"/>
    </row>
    <row r="72" spans="1:13" s="115" customFormat="1" ht="18" customHeight="1" x14ac:dyDescent="0.2">
      <c r="A72" s="686">
        <v>9</v>
      </c>
      <c r="B72" s="426" t="s">
        <v>617</v>
      </c>
      <c r="C72" s="663">
        <f t="shared" si="11"/>
        <v>8400</v>
      </c>
      <c r="D72" s="663"/>
      <c r="E72" s="663">
        <f>'Biểu 4.25'!C72</f>
        <v>8400</v>
      </c>
      <c r="F72" s="663"/>
      <c r="G72" s="663"/>
      <c r="H72" s="663">
        <f t="shared" si="12"/>
        <v>0</v>
      </c>
      <c r="I72" s="663"/>
      <c r="J72" s="663"/>
      <c r="K72" s="663"/>
      <c r="L72" s="681"/>
      <c r="M72" s="681"/>
    </row>
    <row r="73" spans="1:13" s="46" customFormat="1" ht="23.25" customHeight="1" x14ac:dyDescent="0.2">
      <c r="A73" s="683" t="s">
        <v>333</v>
      </c>
      <c r="B73" s="696" t="s">
        <v>87</v>
      </c>
      <c r="C73" s="662">
        <f>SUM(D73:H73)</f>
        <v>9020900</v>
      </c>
      <c r="D73" s="662"/>
      <c r="E73" s="662"/>
      <c r="F73" s="662">
        <f>'Biểu 4.25'!D77</f>
        <v>9020900</v>
      </c>
      <c r="G73" s="662"/>
      <c r="H73" s="663">
        <f>SUM(I73:J73)</f>
        <v>0</v>
      </c>
      <c r="I73" s="662"/>
      <c r="J73" s="662"/>
      <c r="K73" s="662"/>
      <c r="L73" s="685"/>
      <c r="M73" s="685"/>
    </row>
    <row r="74" spans="1:13" s="46" customFormat="1" ht="29.45" customHeight="1" x14ac:dyDescent="0.2">
      <c r="A74" s="683" t="s">
        <v>334</v>
      </c>
      <c r="B74" s="696" t="s">
        <v>88</v>
      </c>
      <c r="C74" s="662">
        <f>SUM(D74:H74)</f>
        <v>0</v>
      </c>
      <c r="D74" s="662"/>
      <c r="E74" s="662">
        <f>'Biểu 4.25'!D78</f>
        <v>0</v>
      </c>
      <c r="F74" s="662"/>
      <c r="G74" s="662"/>
      <c r="H74" s="662">
        <f>SUM(I74:J74)</f>
        <v>0</v>
      </c>
      <c r="I74" s="662"/>
      <c r="J74" s="662"/>
      <c r="K74" s="662"/>
      <c r="L74" s="685"/>
      <c r="M74" s="685"/>
    </row>
    <row r="75" spans="1:13" s="46" customFormat="1" ht="29.45" customHeight="1" x14ac:dyDescent="0.2">
      <c r="A75" s="683" t="s">
        <v>336</v>
      </c>
      <c r="B75" s="696" t="s">
        <v>420</v>
      </c>
      <c r="C75" s="662">
        <f>SUM(D75:H75)</f>
        <v>169923339.472</v>
      </c>
      <c r="D75" s="662">
        <f>+'Biểu 4.30'!D8</f>
        <v>200000</v>
      </c>
      <c r="E75" s="662">
        <f>'Biểu 4.25'!D79-F75</f>
        <v>122067349.47199999</v>
      </c>
      <c r="F75" s="662">
        <f>+'Biểu 4.25'!S79</f>
        <v>2290100</v>
      </c>
      <c r="G75" s="662"/>
      <c r="H75" s="662">
        <f>SUM(I75:J75)</f>
        <v>45365890</v>
      </c>
      <c r="I75" s="662">
        <f>+'Biểu 4.31 '!D8</f>
        <v>43455890</v>
      </c>
      <c r="J75" s="662">
        <f>+'Biểu 4.31 '!E8</f>
        <v>1910000</v>
      </c>
      <c r="K75" s="662"/>
      <c r="L75" s="685"/>
      <c r="M75" s="685"/>
    </row>
    <row r="76" spans="1:13" s="46" customFormat="1" ht="21" customHeight="1" x14ac:dyDescent="0.2">
      <c r="A76" s="683" t="s">
        <v>344</v>
      </c>
      <c r="B76" s="696" t="s">
        <v>513</v>
      </c>
      <c r="C76" s="662">
        <f>+C77+C83</f>
        <v>37623049.46508</v>
      </c>
      <c r="D76" s="662">
        <f>+D77+D83</f>
        <v>2196551.7149999999</v>
      </c>
      <c r="E76" s="662">
        <f>+E77+E83</f>
        <v>16386487.875072002</v>
      </c>
      <c r="F76" s="662">
        <f t="shared" ref="F76:K76" si="13">+F77+F83</f>
        <v>0</v>
      </c>
      <c r="G76" s="662">
        <f>+G77+G83</f>
        <v>1342999.8750079991</v>
      </c>
      <c r="H76" s="662">
        <f>+H77+H83</f>
        <v>17697010</v>
      </c>
      <c r="I76" s="662">
        <f t="shared" si="13"/>
        <v>17697010</v>
      </c>
      <c r="J76" s="662">
        <f t="shared" si="13"/>
        <v>0</v>
      </c>
      <c r="K76" s="662">
        <f t="shared" si="13"/>
        <v>0</v>
      </c>
      <c r="L76" s="685"/>
      <c r="M76" s="685"/>
    </row>
    <row r="77" spans="1:13" s="46" customFormat="1" ht="21" customHeight="1" x14ac:dyDescent="0.2">
      <c r="A77" s="683">
        <v>1</v>
      </c>
      <c r="B77" s="696" t="s">
        <v>173</v>
      </c>
      <c r="C77" s="662">
        <f>+C78+C81+C82</f>
        <v>19893561.715</v>
      </c>
      <c r="D77" s="662">
        <f t="shared" ref="D77:K77" si="14">+D78+D81+D82</f>
        <v>2196551.7149999999</v>
      </c>
      <c r="E77" s="662">
        <f t="shared" si="14"/>
        <v>0</v>
      </c>
      <c r="F77" s="662">
        <f t="shared" si="14"/>
        <v>0</v>
      </c>
      <c r="G77" s="662">
        <f t="shared" si="14"/>
        <v>0</v>
      </c>
      <c r="H77" s="662">
        <f t="shared" si="14"/>
        <v>17697010</v>
      </c>
      <c r="I77" s="662">
        <f t="shared" si="14"/>
        <v>17697010</v>
      </c>
      <c r="J77" s="662">
        <f t="shared" si="14"/>
        <v>0</v>
      </c>
      <c r="K77" s="662">
        <f t="shared" si="14"/>
        <v>0</v>
      </c>
      <c r="L77" s="685"/>
      <c r="M77" s="685"/>
    </row>
    <row r="78" spans="1:13" s="46" customFormat="1" ht="21" customHeight="1" x14ac:dyDescent="0.2">
      <c r="A78" s="683" t="s">
        <v>387</v>
      </c>
      <c r="B78" s="696" t="s">
        <v>516</v>
      </c>
      <c r="C78" s="662">
        <f>SUM(C79:C80)</f>
        <v>17697010</v>
      </c>
      <c r="D78" s="662">
        <f t="shared" ref="D78:J78" si="15">SUM(D79:D80)</f>
        <v>0</v>
      </c>
      <c r="E78" s="662">
        <f t="shared" si="15"/>
        <v>0</v>
      </c>
      <c r="F78" s="662">
        <f t="shared" si="15"/>
        <v>0</v>
      </c>
      <c r="G78" s="662">
        <f t="shared" si="15"/>
        <v>0</v>
      </c>
      <c r="H78" s="662">
        <f t="shared" si="15"/>
        <v>17697010</v>
      </c>
      <c r="I78" s="662">
        <f t="shared" si="15"/>
        <v>17697010</v>
      </c>
      <c r="J78" s="662">
        <f t="shared" si="15"/>
        <v>0</v>
      </c>
      <c r="K78" s="662"/>
      <c r="L78" s="685"/>
      <c r="M78" s="685"/>
    </row>
    <row r="79" spans="1:13" s="115" customFormat="1" ht="22.5" customHeight="1" x14ac:dyDescent="0.2">
      <c r="A79" s="697" t="s">
        <v>517</v>
      </c>
      <c r="B79" s="688" t="s">
        <v>170</v>
      </c>
      <c r="C79" s="663">
        <f>SUM(D79:H79)</f>
        <v>275560</v>
      </c>
      <c r="D79" s="663"/>
      <c r="E79" s="666"/>
      <c r="F79" s="666"/>
      <c r="G79" s="666"/>
      <c r="H79" s="663">
        <f>SUM(I79:J79)</f>
        <v>275560</v>
      </c>
      <c r="I79" s="663">
        <f>+'[5]3.TH-HX'!$G$64</f>
        <v>275560</v>
      </c>
      <c r="J79" s="666"/>
      <c r="K79" s="666"/>
      <c r="L79" s="681"/>
      <c r="M79" s="681"/>
    </row>
    <row r="80" spans="1:13" s="115" customFormat="1" ht="31.5" customHeight="1" x14ac:dyDescent="0.2">
      <c r="A80" s="697" t="s">
        <v>517</v>
      </c>
      <c r="B80" s="688" t="s">
        <v>433</v>
      </c>
      <c r="C80" s="663">
        <f>SUM(D80:H80)</f>
        <v>17421450</v>
      </c>
      <c r="D80" s="663"/>
      <c r="E80" s="666"/>
      <c r="F80" s="666"/>
      <c r="G80" s="666"/>
      <c r="H80" s="663">
        <f>SUM(I80:J80)</f>
        <v>17421450</v>
      </c>
      <c r="I80" s="663">
        <f>+'[5]3.TH-HX'!$G$53</f>
        <v>17421450</v>
      </c>
      <c r="J80" s="663"/>
      <c r="K80" s="666"/>
      <c r="L80" s="681"/>
      <c r="M80" s="681"/>
    </row>
    <row r="81" spans="1:13" s="115" customFormat="1" ht="24.6" customHeight="1" x14ac:dyDescent="0.2">
      <c r="A81" s="697" t="s">
        <v>388</v>
      </c>
      <c r="B81" s="426" t="s">
        <v>347</v>
      </c>
      <c r="C81" s="663">
        <f>SUM(D81:H81)</f>
        <v>1359165.7150000001</v>
      </c>
      <c r="D81" s="698">
        <f>'[1]3.TH-HX'!$G$12</f>
        <v>1359165.7150000001</v>
      </c>
      <c r="E81" s="667"/>
      <c r="F81" s="667"/>
      <c r="G81" s="667"/>
      <c r="H81" s="667"/>
      <c r="I81" s="667"/>
      <c r="J81" s="667"/>
      <c r="K81" s="667"/>
      <c r="L81" s="681"/>
      <c r="M81" s="681"/>
    </row>
    <row r="82" spans="1:13" s="115" customFormat="1" ht="25.5" x14ac:dyDescent="0.2">
      <c r="A82" s="697" t="s">
        <v>389</v>
      </c>
      <c r="B82" s="699" t="s">
        <v>514</v>
      </c>
      <c r="C82" s="700">
        <f>SUM(D82:H82)</f>
        <v>837386</v>
      </c>
      <c r="D82" s="701">
        <f>'[1]3.TH-HX'!$G$73</f>
        <v>837386</v>
      </c>
      <c r="E82" s="668"/>
      <c r="F82" s="668"/>
      <c r="G82" s="668"/>
      <c r="H82" s="668"/>
      <c r="I82" s="668"/>
      <c r="J82" s="668"/>
      <c r="K82" s="668"/>
      <c r="L82" s="681"/>
      <c r="M82" s="681"/>
    </row>
    <row r="83" spans="1:13" ht="21.75" customHeight="1" x14ac:dyDescent="0.25">
      <c r="A83" s="683">
        <v>2</v>
      </c>
      <c r="B83" s="696" t="s">
        <v>18</v>
      </c>
      <c r="C83" s="662">
        <f>SUM(C84:C87)</f>
        <v>17729487.750080001</v>
      </c>
      <c r="D83" s="662">
        <f t="shared" ref="D83:I83" si="16">SUM(D84:D87)</f>
        <v>0</v>
      </c>
      <c r="E83" s="662">
        <f t="shared" si="16"/>
        <v>16386487.875072002</v>
      </c>
      <c r="F83" s="662">
        <f t="shared" si="16"/>
        <v>0</v>
      </c>
      <c r="G83" s="662">
        <f t="shared" si="16"/>
        <v>1342999.8750079991</v>
      </c>
      <c r="H83" s="662">
        <f t="shared" si="16"/>
        <v>0</v>
      </c>
      <c r="I83" s="662">
        <f t="shared" si="16"/>
        <v>0</v>
      </c>
      <c r="J83" s="662">
        <f t="shared" ref="J83:K83" si="17">SUM(J84:J87)</f>
        <v>0</v>
      </c>
      <c r="K83" s="662">
        <f t="shared" si="17"/>
        <v>0</v>
      </c>
    </row>
    <row r="84" spans="1:13" s="115" customFormat="1" ht="18" customHeight="1" x14ac:dyDescent="0.2">
      <c r="A84" s="686" t="s">
        <v>362</v>
      </c>
      <c r="B84" s="695" t="s">
        <v>330</v>
      </c>
      <c r="C84" s="663">
        <f>SUM(D84:H84)</f>
        <v>4300000</v>
      </c>
      <c r="D84" s="663"/>
      <c r="E84" s="663">
        <f>+'Biểu 4.25'!M74</f>
        <v>4300000</v>
      </c>
      <c r="F84" s="663"/>
      <c r="G84" s="663"/>
      <c r="H84" s="663">
        <f>SUM(I84:J84)</f>
        <v>0</v>
      </c>
      <c r="I84" s="663"/>
      <c r="J84" s="663"/>
      <c r="K84" s="663"/>
      <c r="L84" s="681"/>
      <c r="M84" s="681"/>
    </row>
    <row r="85" spans="1:13" s="115" customFormat="1" ht="15.75" customHeight="1" x14ac:dyDescent="0.2">
      <c r="A85" s="686" t="s">
        <v>363</v>
      </c>
      <c r="B85" s="695" t="s">
        <v>331</v>
      </c>
      <c r="C85" s="663">
        <f>SUM(D85:H85)</f>
        <v>10918987.875072002</v>
      </c>
      <c r="D85" s="663"/>
      <c r="E85" s="663">
        <f>+'Biểu 4.25'!P75</f>
        <v>10918987.875072002</v>
      </c>
      <c r="F85" s="663"/>
      <c r="G85" s="663"/>
      <c r="H85" s="663">
        <f>SUM(I85:J85)</f>
        <v>0</v>
      </c>
      <c r="I85" s="663"/>
      <c r="J85" s="663"/>
      <c r="K85" s="663"/>
      <c r="L85" s="681"/>
      <c r="M85" s="681"/>
    </row>
    <row r="86" spans="1:13" s="115" customFormat="1" ht="17.25" customHeight="1" x14ac:dyDescent="0.2">
      <c r="A86" s="686" t="s">
        <v>365</v>
      </c>
      <c r="B86" s="688" t="s">
        <v>332</v>
      </c>
      <c r="C86" s="663">
        <f>SUM(D86:H86)</f>
        <v>1167500</v>
      </c>
      <c r="D86" s="663"/>
      <c r="E86" s="663">
        <f>+'Biểu 4.25'!R76</f>
        <v>1167500</v>
      </c>
      <c r="F86" s="663"/>
      <c r="G86" s="663"/>
      <c r="H86" s="663">
        <f>SUM(I86:J86)</f>
        <v>0</v>
      </c>
      <c r="I86" s="663"/>
      <c r="J86" s="663"/>
      <c r="K86" s="663"/>
      <c r="L86" s="681"/>
      <c r="M86" s="681"/>
    </row>
    <row r="87" spans="1:13" s="115" customFormat="1" ht="31.5" customHeight="1" x14ac:dyDescent="0.2">
      <c r="A87" s="823" t="s">
        <v>690</v>
      </c>
      <c r="B87" s="824" t="s">
        <v>624</v>
      </c>
      <c r="C87" s="700">
        <f>SUM(D87:H87)</f>
        <v>1342999.8750079991</v>
      </c>
      <c r="D87" s="700"/>
      <c r="E87" s="700"/>
      <c r="F87" s="700"/>
      <c r="G87" s="700">
        <f>+'Biểu 4.25'!U8</f>
        <v>1342999.8750079991</v>
      </c>
      <c r="H87" s="700"/>
      <c r="I87" s="700"/>
      <c r="J87" s="700"/>
      <c r="K87" s="700"/>
      <c r="L87" s="681"/>
      <c r="M87" s="681"/>
    </row>
  </sheetData>
  <mergeCells count="13">
    <mergeCell ref="K5:K6"/>
    <mergeCell ref="A5:A6"/>
    <mergeCell ref="B5:B6"/>
    <mergeCell ref="A1:C1"/>
    <mergeCell ref="A3:K3"/>
    <mergeCell ref="C5:C6"/>
    <mergeCell ref="D5:D6"/>
    <mergeCell ref="E5:E6"/>
    <mergeCell ref="A2:K2"/>
    <mergeCell ref="J4:K4"/>
    <mergeCell ref="F5:F6"/>
    <mergeCell ref="G5:G6"/>
    <mergeCell ref="H5:J5"/>
  </mergeCells>
  <phoneticPr fontId="0" type="noConversion"/>
  <pageMargins left="0.47244094488188998" right="0.23622047244094499" top="0.59055118110236204" bottom="0.43" header="0.31496062992126" footer="0.196850393700787"/>
  <pageSetup paperSize="9" firstPageNumber="93" orientation="landscape" useFirstPageNumber="1" r:id="rId1"/>
  <headerFooter>
    <oddHeader>&amp;RBiểu số 4.23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22"/>
  <sheetViews>
    <sheetView workbookViewId="0">
      <pane xSplit="2" ySplit="6" topLeftCell="C7" activePane="bottomRight" state="frozen"/>
      <selection pane="topRight" activeCell="C1" sqref="C1"/>
      <selection pane="bottomLeft" activeCell="A7" sqref="A7"/>
      <selection pane="bottomRight" activeCell="I11" sqref="I11"/>
    </sheetView>
  </sheetViews>
  <sheetFormatPr defaultColWidth="8.875" defaultRowHeight="15.75" x14ac:dyDescent="0.25"/>
  <cols>
    <col min="1" max="1" width="4" style="660" customWidth="1"/>
    <col min="2" max="2" width="25.875" style="660" customWidth="1"/>
    <col min="3" max="3" width="11.375" style="660" customWidth="1"/>
    <col min="4" max="4" width="10" style="660" customWidth="1"/>
    <col min="5" max="5" width="5.125" style="660" customWidth="1"/>
    <col min="6" max="6" width="8.125" style="660" customWidth="1"/>
    <col min="7" max="7" width="5.125" style="660" customWidth="1"/>
    <col min="8" max="8" width="11.125" style="660" customWidth="1"/>
    <col min="9" max="9" width="5" style="660" customWidth="1"/>
    <col min="10" max="10" width="4.375" style="660" customWidth="1"/>
    <col min="11" max="11" width="8.125" style="660" customWidth="1"/>
    <col min="12" max="13" width="9.625" style="660" customWidth="1"/>
    <col min="14" max="14" width="7.875" style="660" customWidth="1"/>
    <col min="15" max="15" width="10.875" style="660" customWidth="1"/>
    <col min="16" max="16" width="6" style="660" customWidth="1"/>
    <col min="17" max="17" width="5.375" style="660" customWidth="1"/>
    <col min="18" max="18" width="9.625" style="660" bestFit="1" customWidth="1"/>
    <col min="19" max="16384" width="8.875" style="660"/>
  </cols>
  <sheetData>
    <row r="1" spans="1:18" ht="30.75" customHeight="1" x14ac:dyDescent="0.25">
      <c r="A1" s="634"/>
    </row>
    <row r="2" spans="1:18" ht="32.25" customHeight="1" x14ac:dyDescent="0.25">
      <c r="A2" s="856" t="s">
        <v>623</v>
      </c>
      <c r="B2" s="856"/>
      <c r="C2" s="856"/>
      <c r="D2" s="856"/>
      <c r="E2" s="856"/>
      <c r="F2" s="856"/>
      <c r="G2" s="856"/>
      <c r="H2" s="856"/>
      <c r="I2" s="856"/>
      <c r="J2" s="856"/>
      <c r="K2" s="856"/>
      <c r="L2" s="856"/>
      <c r="M2" s="856"/>
      <c r="N2" s="856"/>
      <c r="O2" s="856"/>
      <c r="P2" s="856"/>
      <c r="Q2" s="856"/>
    </row>
    <row r="3" spans="1:18" ht="21.75" customHeight="1" x14ac:dyDescent="0.25">
      <c r="A3" s="890" t="str">
        <f>'Biểu 4.4'!A3:C3</f>
        <v xml:space="preserve">(Kèm theo Nghị quyết  số      /NQ-HĐND ngày       /12/2024 của Hội đồng nhân dân huyện Na Rì) </v>
      </c>
      <c r="B3" s="890"/>
      <c r="C3" s="890"/>
      <c r="D3" s="890"/>
      <c r="E3" s="890"/>
      <c r="F3" s="890"/>
      <c r="G3" s="890"/>
      <c r="H3" s="890"/>
      <c r="I3" s="890"/>
      <c r="J3" s="890"/>
      <c r="K3" s="890"/>
      <c r="L3" s="890"/>
      <c r="M3" s="890"/>
      <c r="N3" s="890"/>
      <c r="O3" s="890"/>
      <c r="P3" s="890"/>
      <c r="Q3" s="890"/>
    </row>
    <row r="4" spans="1:18" x14ac:dyDescent="0.25">
      <c r="A4" s="795"/>
      <c r="O4" s="894" t="s">
        <v>341</v>
      </c>
      <c r="P4" s="894"/>
      <c r="Q4" s="894"/>
    </row>
    <row r="5" spans="1:18" s="115" customFormat="1" ht="18" customHeight="1" x14ac:dyDescent="0.2">
      <c r="A5" s="888" t="s">
        <v>0</v>
      </c>
      <c r="B5" s="888" t="s">
        <v>56</v>
      </c>
      <c r="C5" s="888" t="s">
        <v>52</v>
      </c>
      <c r="D5" s="888" t="s">
        <v>26</v>
      </c>
      <c r="E5" s="888" t="s">
        <v>63</v>
      </c>
      <c r="F5" s="893" t="s">
        <v>64</v>
      </c>
      <c r="G5" s="893" t="s">
        <v>65</v>
      </c>
      <c r="H5" s="893" t="s">
        <v>66</v>
      </c>
      <c r="I5" s="893" t="s">
        <v>67</v>
      </c>
      <c r="J5" s="893" t="s">
        <v>68</v>
      </c>
      <c r="K5" s="888" t="s">
        <v>69</v>
      </c>
      <c r="L5" s="888" t="s">
        <v>70</v>
      </c>
      <c r="M5" s="888" t="s">
        <v>79</v>
      </c>
      <c r="N5" s="888"/>
      <c r="O5" s="888" t="s">
        <v>71</v>
      </c>
      <c r="P5" s="888" t="s">
        <v>72</v>
      </c>
      <c r="Q5" s="888" t="s">
        <v>73</v>
      </c>
    </row>
    <row r="6" spans="1:18" s="115" customFormat="1" ht="92.25" customHeight="1" x14ac:dyDescent="0.2">
      <c r="A6" s="888"/>
      <c r="B6" s="888"/>
      <c r="C6" s="888"/>
      <c r="D6" s="888"/>
      <c r="E6" s="888"/>
      <c r="F6" s="893"/>
      <c r="G6" s="893"/>
      <c r="H6" s="893"/>
      <c r="I6" s="893"/>
      <c r="J6" s="893"/>
      <c r="K6" s="888"/>
      <c r="L6" s="888"/>
      <c r="M6" s="781" t="s">
        <v>80</v>
      </c>
      <c r="N6" s="781" t="s">
        <v>81</v>
      </c>
      <c r="O6" s="888"/>
      <c r="P6" s="888"/>
      <c r="Q6" s="888"/>
    </row>
    <row r="7" spans="1:18" s="115" customFormat="1" ht="25.5" customHeight="1" x14ac:dyDescent="0.2">
      <c r="A7" s="796" t="s">
        <v>2</v>
      </c>
      <c r="B7" s="796" t="s">
        <v>3</v>
      </c>
      <c r="C7" s="796">
        <v>1</v>
      </c>
      <c r="D7" s="796">
        <v>2</v>
      </c>
      <c r="E7" s="796">
        <v>3</v>
      </c>
      <c r="F7" s="796">
        <v>4</v>
      </c>
      <c r="G7" s="796">
        <v>5</v>
      </c>
      <c r="H7" s="796">
        <v>6</v>
      </c>
      <c r="I7" s="796">
        <v>7</v>
      </c>
      <c r="J7" s="796">
        <v>8</v>
      </c>
      <c r="K7" s="796">
        <v>9</v>
      </c>
      <c r="L7" s="796">
        <v>10</v>
      </c>
      <c r="M7" s="796">
        <v>11</v>
      </c>
      <c r="N7" s="796">
        <v>12</v>
      </c>
      <c r="O7" s="796">
        <v>13</v>
      </c>
      <c r="P7" s="796">
        <v>14</v>
      </c>
      <c r="Q7" s="796">
        <v>15</v>
      </c>
    </row>
    <row r="8" spans="1:18" s="802" customFormat="1" ht="25.5" customHeight="1" x14ac:dyDescent="0.2">
      <c r="A8" s="800"/>
      <c r="B8" s="800" t="s">
        <v>402</v>
      </c>
      <c r="C8" s="801">
        <f>+C9+C18</f>
        <v>46735110</v>
      </c>
      <c r="D8" s="801">
        <f t="shared" ref="D8:O8" si="0">+D9+D18</f>
        <v>6296933.6600000001</v>
      </c>
      <c r="E8" s="801">
        <f t="shared" si="0"/>
        <v>0</v>
      </c>
      <c r="F8" s="801">
        <f t="shared" si="0"/>
        <v>700000</v>
      </c>
      <c r="G8" s="801">
        <f t="shared" si="0"/>
        <v>0</v>
      </c>
      <c r="H8" s="801">
        <f t="shared" si="0"/>
        <v>1115689.1850000001</v>
      </c>
      <c r="I8" s="801">
        <f t="shared" si="0"/>
        <v>0</v>
      </c>
      <c r="J8" s="801">
        <f t="shared" si="0"/>
        <v>0</v>
      </c>
      <c r="K8" s="801">
        <f t="shared" si="0"/>
        <v>109398.7</v>
      </c>
      <c r="L8" s="801">
        <f t="shared" si="0"/>
        <v>7442571.6999999993</v>
      </c>
      <c r="M8" s="801">
        <f t="shared" si="0"/>
        <v>7561653.6179999998</v>
      </c>
      <c r="N8" s="801">
        <f t="shared" si="0"/>
        <v>0</v>
      </c>
      <c r="O8" s="801">
        <f t="shared" si="0"/>
        <v>11176955.039999999</v>
      </c>
      <c r="P8" s="801">
        <f t="shared" ref="P8:Q8" si="1">+P9+P18</f>
        <v>0</v>
      </c>
      <c r="Q8" s="801">
        <f t="shared" si="1"/>
        <v>0</v>
      </c>
    </row>
    <row r="9" spans="1:18" s="780" customFormat="1" ht="23.25" customHeight="1" x14ac:dyDescent="0.25">
      <c r="A9" s="800"/>
      <c r="B9" s="803" t="s">
        <v>691</v>
      </c>
      <c r="C9" s="804">
        <f>+C10+C12+C14+C17</f>
        <v>26841548.285</v>
      </c>
      <c r="D9" s="804">
        <f t="shared" ref="D9:Q9" si="2">+D10+D12+D14+D17</f>
        <v>6296933.6600000001</v>
      </c>
      <c r="E9" s="804">
        <f t="shared" si="2"/>
        <v>0</v>
      </c>
      <c r="F9" s="804">
        <f t="shared" si="2"/>
        <v>700000</v>
      </c>
      <c r="G9" s="804">
        <f t="shared" si="2"/>
        <v>0</v>
      </c>
      <c r="H9" s="804">
        <f t="shared" si="2"/>
        <v>1115689.1850000001</v>
      </c>
      <c r="I9" s="804">
        <f t="shared" si="2"/>
        <v>0</v>
      </c>
      <c r="J9" s="804">
        <f t="shared" si="2"/>
        <v>0</v>
      </c>
      <c r="K9" s="804">
        <f t="shared" si="2"/>
        <v>109398.7</v>
      </c>
      <c r="L9" s="804">
        <f t="shared" si="2"/>
        <v>7442571.6999999993</v>
      </c>
      <c r="M9" s="804">
        <f t="shared" si="2"/>
        <v>7561653.6179999998</v>
      </c>
      <c r="N9" s="804">
        <f t="shared" si="2"/>
        <v>0</v>
      </c>
      <c r="O9" s="804">
        <f t="shared" si="2"/>
        <v>11176955.039999999</v>
      </c>
      <c r="P9" s="804">
        <f t="shared" si="2"/>
        <v>0</v>
      </c>
      <c r="Q9" s="804">
        <f t="shared" si="2"/>
        <v>0</v>
      </c>
      <c r="R9" s="805"/>
    </row>
    <row r="10" spans="1:18" s="802" customFormat="1" ht="30.75" customHeight="1" x14ac:dyDescent="0.2">
      <c r="A10" s="800" t="s">
        <v>8</v>
      </c>
      <c r="B10" s="803" t="s">
        <v>346</v>
      </c>
      <c r="C10" s="804">
        <f>SUM(C11:C11)</f>
        <v>15334000</v>
      </c>
      <c r="D10" s="804">
        <f t="shared" ref="D10:Q10" si="3">SUM(D11:D11)</f>
        <v>1911846.2779999999</v>
      </c>
      <c r="E10" s="804">
        <f t="shared" si="3"/>
        <v>0</v>
      </c>
      <c r="F10" s="804">
        <f t="shared" si="3"/>
        <v>0</v>
      </c>
      <c r="G10" s="804">
        <f t="shared" si="3"/>
        <v>0</v>
      </c>
      <c r="H10" s="804">
        <f t="shared" si="3"/>
        <v>0</v>
      </c>
      <c r="I10" s="804">
        <f t="shared" si="3"/>
        <v>0</v>
      </c>
      <c r="J10" s="804">
        <f t="shared" si="3"/>
        <v>0</v>
      </c>
      <c r="K10" s="804">
        <f t="shared" si="3"/>
        <v>0</v>
      </c>
      <c r="L10" s="804">
        <f t="shared" si="3"/>
        <v>4803211.3</v>
      </c>
      <c r="M10" s="804">
        <f t="shared" si="3"/>
        <v>4603315.6179999998</v>
      </c>
      <c r="N10" s="804">
        <f t="shared" si="3"/>
        <v>0</v>
      </c>
      <c r="O10" s="804">
        <f t="shared" si="3"/>
        <v>8618942.4220000003</v>
      </c>
      <c r="P10" s="804">
        <f t="shared" si="3"/>
        <v>0</v>
      </c>
      <c r="Q10" s="804">
        <f t="shared" si="3"/>
        <v>0</v>
      </c>
      <c r="R10" s="806"/>
    </row>
    <row r="11" spans="1:18" s="780" customFormat="1" ht="37.5" customHeight="1" x14ac:dyDescent="0.25">
      <c r="A11" s="831">
        <v>1</v>
      </c>
      <c r="B11" s="832" t="s">
        <v>619</v>
      </c>
      <c r="C11" s="833">
        <f>SUM(D11:L11)+SUM(O11:Q11)</f>
        <v>15334000</v>
      </c>
      <c r="D11" s="833">
        <v>1911846.2779999999</v>
      </c>
      <c r="E11" s="833"/>
      <c r="F11" s="833"/>
      <c r="G11" s="833"/>
      <c r="H11" s="833"/>
      <c r="I11" s="833"/>
      <c r="J11" s="833"/>
      <c r="K11" s="833"/>
      <c r="L11" s="833">
        <v>4803211.3</v>
      </c>
      <c r="M11" s="833">
        <v>4603315.6179999998</v>
      </c>
      <c r="N11" s="833"/>
      <c r="O11" s="833">
        <v>8618942.4220000003</v>
      </c>
      <c r="P11" s="833"/>
      <c r="Q11" s="833"/>
      <c r="R11" s="805"/>
    </row>
    <row r="12" spans="1:18" s="802" customFormat="1" ht="30" customHeight="1" x14ac:dyDescent="0.2">
      <c r="A12" s="800" t="s">
        <v>10</v>
      </c>
      <c r="B12" s="803" t="s">
        <v>347</v>
      </c>
      <c r="C12" s="804">
        <f>SUM(C13:C13)</f>
        <v>4497834.2850000001</v>
      </c>
      <c r="D12" s="804">
        <f t="shared" ref="D12:Q12" si="4">SUM(D13:D13)</f>
        <v>620987.38199999998</v>
      </c>
      <c r="E12" s="804">
        <f t="shared" si="4"/>
        <v>0</v>
      </c>
      <c r="F12" s="804">
        <f t="shared" si="4"/>
        <v>700000</v>
      </c>
      <c r="G12" s="804">
        <f t="shared" si="4"/>
        <v>0</v>
      </c>
      <c r="H12" s="804">
        <f t="shared" si="4"/>
        <v>618834.28500000003</v>
      </c>
      <c r="I12" s="804">
        <f t="shared" si="4"/>
        <v>0</v>
      </c>
      <c r="J12" s="804">
        <f t="shared" si="4"/>
        <v>0</v>
      </c>
      <c r="K12" s="804"/>
      <c r="L12" s="804">
        <f t="shared" si="4"/>
        <v>0</v>
      </c>
      <c r="M12" s="804">
        <f t="shared" si="4"/>
        <v>1200000</v>
      </c>
      <c r="N12" s="804">
        <f t="shared" si="4"/>
        <v>0</v>
      </c>
      <c r="O12" s="804">
        <f t="shared" si="4"/>
        <v>2558012.6179999998</v>
      </c>
      <c r="P12" s="804">
        <f t="shared" si="4"/>
        <v>0</v>
      </c>
      <c r="Q12" s="804">
        <f t="shared" si="4"/>
        <v>0</v>
      </c>
      <c r="R12" s="808"/>
    </row>
    <row r="13" spans="1:18" s="780" customFormat="1" ht="43.5" customHeight="1" x14ac:dyDescent="0.25">
      <c r="A13" s="831">
        <v>1</v>
      </c>
      <c r="B13" s="832" t="s">
        <v>619</v>
      </c>
      <c r="C13" s="833">
        <f>SUM(D13:L13)+SUM(O13:Q13)</f>
        <v>4497834.2850000001</v>
      </c>
      <c r="D13" s="833">
        <v>620987.38199999998</v>
      </c>
      <c r="E13" s="833"/>
      <c r="F13" s="833">
        <v>700000</v>
      </c>
      <c r="G13" s="833"/>
      <c r="H13" s="833">
        <v>618834.28500000003</v>
      </c>
      <c r="I13" s="833"/>
      <c r="J13" s="833"/>
      <c r="K13" s="833"/>
      <c r="L13" s="833"/>
      <c r="M13" s="833">
        <v>1200000</v>
      </c>
      <c r="N13" s="833"/>
      <c r="O13" s="833">
        <v>2558012.6179999998</v>
      </c>
      <c r="P13" s="833"/>
      <c r="Q13" s="833"/>
    </row>
    <row r="14" spans="1:18" s="802" customFormat="1" ht="61.5" customHeight="1" x14ac:dyDescent="0.2">
      <c r="A14" s="800" t="s">
        <v>13</v>
      </c>
      <c r="B14" s="834" t="s">
        <v>620</v>
      </c>
      <c r="C14" s="835">
        <f>SUM(C15:C16)</f>
        <v>2247100</v>
      </c>
      <c r="D14" s="835">
        <f t="shared" ref="D14:Q14" si="5">SUM(D15:D16)</f>
        <v>1464100</v>
      </c>
      <c r="E14" s="835">
        <f t="shared" si="5"/>
        <v>0</v>
      </c>
      <c r="F14" s="835">
        <f t="shared" si="5"/>
        <v>0</v>
      </c>
      <c r="G14" s="835">
        <f t="shared" si="5"/>
        <v>0</v>
      </c>
      <c r="H14" s="835">
        <f t="shared" si="5"/>
        <v>14000</v>
      </c>
      <c r="I14" s="835">
        <f t="shared" si="5"/>
        <v>0</v>
      </c>
      <c r="J14" s="835">
        <f t="shared" si="5"/>
        <v>0</v>
      </c>
      <c r="K14" s="835">
        <f t="shared" si="5"/>
        <v>8000</v>
      </c>
      <c r="L14" s="835">
        <f t="shared" si="5"/>
        <v>761000</v>
      </c>
      <c r="M14" s="835">
        <f t="shared" si="5"/>
        <v>27000</v>
      </c>
      <c r="N14" s="835">
        <f t="shared" si="5"/>
        <v>0</v>
      </c>
      <c r="O14" s="835">
        <f t="shared" si="5"/>
        <v>0</v>
      </c>
      <c r="P14" s="835">
        <f t="shared" si="5"/>
        <v>0</v>
      </c>
      <c r="Q14" s="835">
        <f t="shared" si="5"/>
        <v>0</v>
      </c>
      <c r="R14" s="806"/>
    </row>
    <row r="15" spans="1:18" s="780" customFormat="1" ht="42.75" customHeight="1" x14ac:dyDescent="0.25">
      <c r="A15" s="831">
        <v>1</v>
      </c>
      <c r="B15" s="832" t="s">
        <v>693</v>
      </c>
      <c r="C15" s="833">
        <f>SUM(D15:L15)+SUM(O15:Q15)</f>
        <v>27000</v>
      </c>
      <c r="D15" s="833"/>
      <c r="E15" s="833"/>
      <c r="F15" s="833"/>
      <c r="G15" s="833"/>
      <c r="H15" s="833"/>
      <c r="I15" s="833"/>
      <c r="J15" s="833"/>
      <c r="K15" s="833"/>
      <c r="L15" s="833">
        <v>27000</v>
      </c>
      <c r="M15" s="833">
        <v>27000</v>
      </c>
      <c r="N15" s="833"/>
      <c r="O15" s="833"/>
      <c r="P15" s="833"/>
      <c r="Q15" s="833"/>
    </row>
    <row r="16" spans="1:18" s="780" customFormat="1" ht="66.75" customHeight="1" x14ac:dyDescent="0.25">
      <c r="A16" s="831">
        <v>2</v>
      </c>
      <c r="B16" s="832" t="s">
        <v>621</v>
      </c>
      <c r="C16" s="833">
        <f>SUM(D16:L16)+SUM(O16:Q16)</f>
        <v>2220100</v>
      </c>
      <c r="D16" s="833">
        <v>1464100</v>
      </c>
      <c r="E16" s="833"/>
      <c r="F16" s="833"/>
      <c r="G16" s="833"/>
      <c r="H16" s="833">
        <v>14000</v>
      </c>
      <c r="I16" s="833"/>
      <c r="J16" s="833"/>
      <c r="K16" s="833">
        <v>8000</v>
      </c>
      <c r="L16" s="833">
        <v>734000</v>
      </c>
      <c r="M16" s="833"/>
      <c r="N16" s="833"/>
      <c r="O16" s="833"/>
      <c r="P16" s="833"/>
      <c r="Q16" s="833"/>
    </row>
    <row r="17" spans="1:17" s="780" customFormat="1" ht="80.25" customHeight="1" x14ac:dyDescent="0.25">
      <c r="A17" s="800" t="s">
        <v>14</v>
      </c>
      <c r="B17" s="834" t="s">
        <v>622</v>
      </c>
      <c r="C17" s="804">
        <f>SUM(D17:L17)+SUM(O17:Q17)</f>
        <v>4762614</v>
      </c>
      <c r="D17" s="804">
        <v>2300000</v>
      </c>
      <c r="E17" s="804"/>
      <c r="F17" s="804"/>
      <c r="G17" s="804"/>
      <c r="H17" s="804">
        <v>482854.9</v>
      </c>
      <c r="I17" s="804"/>
      <c r="J17" s="804"/>
      <c r="K17" s="804">
        <v>101398.7</v>
      </c>
      <c r="L17" s="804">
        <v>1878360.4</v>
      </c>
      <c r="M17" s="804">
        <v>1731338</v>
      </c>
      <c r="N17" s="804"/>
      <c r="O17" s="804"/>
      <c r="P17" s="804"/>
      <c r="Q17" s="804"/>
    </row>
    <row r="18" spans="1:17" ht="25.5" customHeight="1" x14ac:dyDescent="0.25">
      <c r="A18" s="836"/>
      <c r="B18" s="837" t="s">
        <v>692</v>
      </c>
      <c r="C18" s="838">
        <f>SUM(C19:C22)</f>
        <v>19893561.715</v>
      </c>
      <c r="D18" s="837">
        <f t="shared" ref="D18:Q18" si="6">SUM(D19:D22)</f>
        <v>0</v>
      </c>
      <c r="E18" s="837">
        <f t="shared" si="6"/>
        <v>0</v>
      </c>
      <c r="F18" s="837">
        <f t="shared" si="6"/>
        <v>0</v>
      </c>
      <c r="G18" s="837">
        <f t="shared" si="6"/>
        <v>0</v>
      </c>
      <c r="H18" s="837">
        <f t="shared" si="6"/>
        <v>0</v>
      </c>
      <c r="I18" s="837">
        <f t="shared" si="6"/>
        <v>0</v>
      </c>
      <c r="J18" s="837">
        <f t="shared" si="6"/>
        <v>0</v>
      </c>
      <c r="K18" s="837">
        <f t="shared" si="6"/>
        <v>0</v>
      </c>
      <c r="L18" s="837">
        <f t="shared" si="6"/>
        <v>0</v>
      </c>
      <c r="M18" s="837">
        <f t="shared" si="6"/>
        <v>0</v>
      </c>
      <c r="N18" s="837">
        <f t="shared" si="6"/>
        <v>0</v>
      </c>
      <c r="O18" s="837">
        <f t="shared" si="6"/>
        <v>0</v>
      </c>
      <c r="P18" s="837">
        <f t="shared" si="6"/>
        <v>0</v>
      </c>
      <c r="Q18" s="837">
        <f t="shared" si="6"/>
        <v>0</v>
      </c>
    </row>
    <row r="19" spans="1:17" ht="31.5" customHeight="1" x14ac:dyDescent="0.25">
      <c r="A19" s="839"/>
      <c r="B19" s="391" t="s">
        <v>347</v>
      </c>
      <c r="C19" s="840">
        <f>+'[6]3.TH-HX'!$G$12</f>
        <v>1359165.7150000001</v>
      </c>
      <c r="D19" s="839"/>
      <c r="E19" s="839"/>
      <c r="F19" s="839"/>
      <c r="G19" s="839"/>
      <c r="H19" s="839"/>
      <c r="I19" s="839"/>
      <c r="J19" s="839"/>
      <c r="K19" s="839"/>
      <c r="L19" s="839"/>
      <c r="M19" s="839"/>
      <c r="N19" s="839"/>
      <c r="O19" s="839"/>
      <c r="P19" s="839"/>
      <c r="Q19" s="839"/>
    </row>
    <row r="20" spans="1:17" ht="31.5" x14ac:dyDescent="0.25">
      <c r="A20" s="839"/>
      <c r="B20" s="841" t="s">
        <v>170</v>
      </c>
      <c r="C20" s="840">
        <f>+'[6]3.TH-HX'!$G$64</f>
        <v>275560</v>
      </c>
      <c r="D20" s="839"/>
      <c r="E20" s="839"/>
      <c r="F20" s="839"/>
      <c r="G20" s="839"/>
      <c r="H20" s="839"/>
      <c r="I20" s="839"/>
      <c r="J20" s="839"/>
      <c r="K20" s="839"/>
      <c r="L20" s="839"/>
      <c r="M20" s="839"/>
      <c r="N20" s="839"/>
      <c r="O20" s="839"/>
      <c r="P20" s="839"/>
      <c r="Q20" s="839"/>
    </row>
    <row r="21" spans="1:17" ht="47.25" x14ac:dyDescent="0.25">
      <c r="A21" s="839"/>
      <c r="B21" s="841" t="s">
        <v>433</v>
      </c>
      <c r="C21" s="840">
        <f>+'[4]5.Chi tiet huyen '!$G$526</f>
        <v>17421450</v>
      </c>
      <c r="D21" s="839"/>
      <c r="E21" s="839"/>
      <c r="F21" s="839"/>
      <c r="G21" s="839"/>
      <c r="H21" s="839"/>
      <c r="I21" s="839"/>
      <c r="J21" s="839"/>
      <c r="K21" s="839"/>
      <c r="L21" s="839"/>
      <c r="M21" s="839"/>
      <c r="N21" s="839"/>
      <c r="O21" s="839"/>
      <c r="P21" s="839"/>
      <c r="Q21" s="839"/>
    </row>
    <row r="22" spans="1:17" ht="63" x14ac:dyDescent="0.25">
      <c r="A22" s="839"/>
      <c r="B22" s="842" t="s">
        <v>514</v>
      </c>
      <c r="C22" s="840">
        <f>+'[6]3.TH-HX'!$G$73</f>
        <v>837386</v>
      </c>
      <c r="D22" s="839"/>
      <c r="E22" s="839"/>
      <c r="F22" s="839"/>
      <c r="G22" s="839"/>
      <c r="H22" s="839"/>
      <c r="I22" s="839"/>
      <c r="J22" s="839"/>
      <c r="K22" s="839"/>
      <c r="L22" s="839"/>
      <c r="M22" s="839"/>
      <c r="N22" s="839"/>
      <c r="O22" s="839"/>
      <c r="P22" s="839"/>
      <c r="Q22" s="839"/>
    </row>
  </sheetData>
  <mergeCells count="19">
    <mergeCell ref="A2:Q2"/>
    <mergeCell ref="A3:Q3"/>
    <mergeCell ref="O5:O6"/>
    <mergeCell ref="P5:P6"/>
    <mergeCell ref="Q5:Q6"/>
    <mergeCell ref="O4:Q4"/>
    <mergeCell ref="A5:A6"/>
    <mergeCell ref="B5:B6"/>
    <mergeCell ref="C5:C6"/>
    <mergeCell ref="D5:D6"/>
    <mergeCell ref="K5:K6"/>
    <mergeCell ref="E5:E6"/>
    <mergeCell ref="L5:L6"/>
    <mergeCell ref="M5:N5"/>
    <mergeCell ref="F5:F6"/>
    <mergeCell ref="G5:G6"/>
    <mergeCell ref="H5:H6"/>
    <mergeCell ref="I5:I6"/>
    <mergeCell ref="J5:J6"/>
  </mergeCells>
  <phoneticPr fontId="0" type="noConversion"/>
  <pageMargins left="0.31496062992126" right="0.23622047244094499" top="0.74803149606299202" bottom="0.74803149606299202" header="0.43307086614173201" footer="0.31496062992126"/>
  <pageSetup paperSize="9" scale="90" firstPageNumber="96" orientation="landscape" useFirstPageNumber="1" r:id="rId1"/>
  <headerFooter>
    <oddHeader>&amp;RBiểu số 4.24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149"/>
  <sheetViews>
    <sheetView zoomScale="120" zoomScaleNormal="120" workbookViewId="0">
      <pane xSplit="2" ySplit="7" topLeftCell="C8" activePane="bottomRight" state="frozen"/>
      <selection pane="topRight" activeCell="C1" sqref="C1"/>
      <selection pane="bottomLeft" activeCell="A8" sqref="A8"/>
      <selection pane="bottomRight" activeCell="L4" sqref="L4"/>
    </sheetView>
  </sheetViews>
  <sheetFormatPr defaultRowHeight="15.75" x14ac:dyDescent="0.25"/>
  <cols>
    <col min="1" max="1" width="5.125" style="660" customWidth="1"/>
    <col min="2" max="2" width="31.625" style="115" customWidth="1"/>
    <col min="3" max="3" width="13.375" style="635" customWidth="1"/>
    <col min="4" max="4" width="12.625" style="635" hidden="1" customWidth="1"/>
    <col min="5" max="6" width="12.75" style="635" customWidth="1"/>
    <col min="7" max="7" width="10.375" style="635" customWidth="1"/>
    <col min="8" max="8" width="11.125" style="635" customWidth="1"/>
    <col min="9" max="9" width="12.125" style="635" customWidth="1"/>
    <col min="10" max="10" width="13" style="635" customWidth="1"/>
    <col min="11" max="11" width="5.125" style="635" customWidth="1"/>
    <col min="12" max="12" width="11.125" style="636" customWidth="1"/>
    <col min="13" max="13" width="10.125" style="635" customWidth="1"/>
    <col min="14" max="14" width="8.875" style="635" customWidth="1"/>
    <col min="15" max="15" width="9.125" style="635" customWidth="1"/>
    <col min="16" max="16" width="10" style="635" customWidth="1"/>
    <col min="17" max="17" width="10.125" style="635" customWidth="1"/>
    <col min="18" max="19" width="9.125" style="635" bestFit="1" customWidth="1"/>
    <col min="20" max="20" width="9.5" style="635" bestFit="1" customWidth="1"/>
    <col min="21" max="21" width="9.25" style="635" bestFit="1" customWidth="1"/>
    <col min="22" max="22" width="9.125" style="660" bestFit="1" customWidth="1"/>
    <col min="23" max="16384" width="9" style="660"/>
  </cols>
  <sheetData>
    <row r="1" spans="1:22" ht="16.5" x14ac:dyDescent="0.25">
      <c r="A1" s="634"/>
    </row>
    <row r="2" spans="1:22" ht="26.25" customHeight="1" x14ac:dyDescent="0.25">
      <c r="A2" s="856" t="s">
        <v>618</v>
      </c>
      <c r="B2" s="856"/>
      <c r="C2" s="856"/>
      <c r="D2" s="856"/>
      <c r="E2" s="856"/>
      <c r="F2" s="856"/>
      <c r="G2" s="856"/>
      <c r="H2" s="856"/>
      <c r="I2" s="856"/>
      <c r="J2" s="856"/>
      <c r="K2" s="856"/>
      <c r="L2" s="856"/>
      <c r="M2" s="856"/>
      <c r="N2" s="856"/>
      <c r="O2" s="856"/>
      <c r="P2" s="856"/>
      <c r="Q2" s="856"/>
      <c r="R2" s="856"/>
      <c r="S2" s="825"/>
    </row>
    <row r="3" spans="1:22" x14ac:dyDescent="0.25">
      <c r="A3" s="890" t="str">
        <f>'Biểu 4.24'!A3:Q3</f>
        <v xml:space="preserve">(Kèm theo Nghị quyết  số      /NQ-HĐND ngày       /12/2024 của Hội đồng nhân dân huyện Na Rì) </v>
      </c>
      <c r="B3" s="890"/>
      <c r="C3" s="890"/>
      <c r="D3" s="890"/>
      <c r="E3" s="890"/>
      <c r="F3" s="890"/>
      <c r="G3" s="890"/>
      <c r="H3" s="890"/>
      <c r="I3" s="890"/>
      <c r="J3" s="890"/>
      <c r="K3" s="890"/>
      <c r="L3" s="890"/>
      <c r="M3" s="890"/>
      <c r="N3" s="890"/>
      <c r="O3" s="890"/>
      <c r="P3" s="890"/>
      <c r="Q3" s="890"/>
      <c r="R3" s="890"/>
      <c r="S3" s="890"/>
      <c r="T3" s="890"/>
      <c r="U3" s="660"/>
    </row>
    <row r="4" spans="1:22" s="328" customFormat="1" ht="11.25" x14ac:dyDescent="0.2">
      <c r="A4" s="637"/>
      <c r="B4" s="638"/>
      <c r="C4" s="639"/>
      <c r="D4" s="639"/>
      <c r="E4" s="639"/>
      <c r="F4" s="639"/>
      <c r="G4" s="639"/>
      <c r="H4" s="639"/>
      <c r="I4" s="639"/>
      <c r="J4" s="639"/>
      <c r="K4" s="640"/>
      <c r="L4" s="640"/>
      <c r="M4" s="639"/>
      <c r="N4" s="639"/>
      <c r="O4" s="639"/>
      <c r="P4" s="639"/>
      <c r="Q4" s="639"/>
      <c r="R4" s="639"/>
      <c r="S4" s="900" t="s">
        <v>341</v>
      </c>
      <c r="T4" s="900"/>
      <c r="U4" s="900"/>
    </row>
    <row r="5" spans="1:22" s="115" customFormat="1" ht="28.5" customHeight="1" x14ac:dyDescent="0.2">
      <c r="A5" s="888" t="s">
        <v>0</v>
      </c>
      <c r="B5" s="888" t="s">
        <v>56</v>
      </c>
      <c r="C5" s="897" t="s">
        <v>613</v>
      </c>
      <c r="D5" s="897" t="s">
        <v>613</v>
      </c>
      <c r="E5" s="897" t="s">
        <v>26</v>
      </c>
      <c r="F5" s="897" t="s">
        <v>63</v>
      </c>
      <c r="G5" s="897" t="s">
        <v>64</v>
      </c>
      <c r="H5" s="897" t="s">
        <v>342</v>
      </c>
      <c r="I5" s="897" t="s">
        <v>66</v>
      </c>
      <c r="J5" s="897" t="s">
        <v>67</v>
      </c>
      <c r="K5" s="897" t="s">
        <v>68</v>
      </c>
      <c r="L5" s="898" t="s">
        <v>69</v>
      </c>
      <c r="M5" s="897" t="s">
        <v>70</v>
      </c>
      <c r="N5" s="897" t="s">
        <v>79</v>
      </c>
      <c r="O5" s="897"/>
      <c r="P5" s="897" t="s">
        <v>71</v>
      </c>
      <c r="Q5" s="897" t="s">
        <v>72</v>
      </c>
      <c r="R5" s="897" t="s">
        <v>74</v>
      </c>
      <c r="S5" s="897" t="s">
        <v>86</v>
      </c>
      <c r="T5" s="897" t="s">
        <v>343</v>
      </c>
      <c r="U5" s="899" t="s">
        <v>689</v>
      </c>
    </row>
    <row r="6" spans="1:22" s="115" customFormat="1" ht="51" customHeight="1" x14ac:dyDescent="0.2">
      <c r="A6" s="888"/>
      <c r="B6" s="888"/>
      <c r="C6" s="897"/>
      <c r="D6" s="897"/>
      <c r="E6" s="897"/>
      <c r="F6" s="897"/>
      <c r="G6" s="897"/>
      <c r="H6" s="897"/>
      <c r="I6" s="897"/>
      <c r="J6" s="897"/>
      <c r="K6" s="897"/>
      <c r="L6" s="898"/>
      <c r="M6" s="897"/>
      <c r="N6" s="826" t="s">
        <v>80</v>
      </c>
      <c r="O6" s="641" t="s">
        <v>110</v>
      </c>
      <c r="P6" s="897"/>
      <c r="Q6" s="897"/>
      <c r="R6" s="897"/>
      <c r="S6" s="897"/>
      <c r="T6" s="897"/>
      <c r="U6" s="899"/>
    </row>
    <row r="7" spans="1:22" s="643" customFormat="1" ht="19.5" customHeight="1" x14ac:dyDescent="0.2">
      <c r="A7" s="642" t="s">
        <v>2</v>
      </c>
      <c r="B7" s="642" t="s">
        <v>3</v>
      </c>
      <c r="C7" s="642">
        <v>1</v>
      </c>
      <c r="D7" s="642">
        <v>2</v>
      </c>
      <c r="E7" s="642">
        <v>3</v>
      </c>
      <c r="F7" s="642">
        <v>4</v>
      </c>
      <c r="G7" s="642">
        <v>5</v>
      </c>
      <c r="H7" s="642">
        <v>6</v>
      </c>
      <c r="I7" s="642">
        <v>7</v>
      </c>
      <c r="J7" s="642">
        <v>8</v>
      </c>
      <c r="K7" s="642">
        <v>9</v>
      </c>
      <c r="L7" s="642">
        <v>10</v>
      </c>
      <c r="M7" s="642">
        <v>11</v>
      </c>
      <c r="N7" s="642">
        <v>12</v>
      </c>
      <c r="O7" s="642">
        <v>13</v>
      </c>
      <c r="P7" s="642">
        <v>14</v>
      </c>
      <c r="Q7" s="642">
        <v>15</v>
      </c>
      <c r="R7" s="642">
        <v>16</v>
      </c>
      <c r="S7" s="642">
        <v>17</v>
      </c>
      <c r="T7" s="642">
        <v>18</v>
      </c>
      <c r="U7" s="642">
        <v>19</v>
      </c>
    </row>
    <row r="8" spans="1:22" s="312" customFormat="1" ht="19.5" customHeight="1" x14ac:dyDescent="0.2">
      <c r="A8" s="827"/>
      <c r="B8" s="644" t="s">
        <v>77</v>
      </c>
      <c r="C8" s="645">
        <f>C9+C21+C46+C53+C60+C63+C77+C78+C79+C80</f>
        <v>570856000.12499201</v>
      </c>
      <c r="D8" s="645">
        <f t="shared" ref="D8:T8" si="0">D9+D21+D46+D53+D60+D63+D77+D78+D79+D80</f>
        <v>570303950.12499201</v>
      </c>
      <c r="E8" s="645">
        <f>E9+E21+E46+E53+E60+E63+E77+E78+E79+E80</f>
        <v>311216999.80000001</v>
      </c>
      <c r="F8" s="645">
        <f t="shared" si="0"/>
        <v>10037707.199999999</v>
      </c>
      <c r="G8" s="645">
        <f t="shared" si="0"/>
        <v>4287700</v>
      </c>
      <c r="H8" s="645">
        <f t="shared" si="0"/>
        <v>1527000</v>
      </c>
      <c r="I8" s="645">
        <f t="shared" si="0"/>
        <v>2672029.04</v>
      </c>
      <c r="J8" s="645">
        <f t="shared" si="0"/>
        <v>1649789.76416</v>
      </c>
      <c r="K8" s="645">
        <f t="shared" si="0"/>
        <v>0</v>
      </c>
      <c r="L8" s="645">
        <f t="shared" si="0"/>
        <v>3288300</v>
      </c>
      <c r="M8" s="645">
        <f>M9+M21+M46+M53+M60+M63+M77+M78+M79+M80</f>
        <v>27467600</v>
      </c>
      <c r="N8" s="645">
        <f t="shared" si="0"/>
        <v>5412300</v>
      </c>
      <c r="O8" s="645">
        <f t="shared" si="0"/>
        <v>0</v>
      </c>
      <c r="P8" s="645">
        <f t="shared" si="0"/>
        <v>158858930.72083199</v>
      </c>
      <c r="Q8" s="645">
        <f t="shared" si="0"/>
        <v>36800943.600000001</v>
      </c>
      <c r="R8" s="645">
        <f t="shared" si="0"/>
        <v>1738000</v>
      </c>
      <c r="S8" s="645">
        <f t="shared" si="0"/>
        <v>11311000</v>
      </c>
      <c r="T8" s="645">
        <f t="shared" si="0"/>
        <v>4418000</v>
      </c>
      <c r="U8" s="645">
        <f>U9+U21+U46+U53+U60+U63+U77+U78+U79+U80</f>
        <v>1342999.8750079991</v>
      </c>
    </row>
    <row r="9" spans="1:22" s="647" customFormat="1" ht="22.5" customHeight="1" x14ac:dyDescent="0.2">
      <c r="A9" s="644" t="s">
        <v>8</v>
      </c>
      <c r="B9" s="646" t="s">
        <v>294</v>
      </c>
      <c r="C9" s="645">
        <f>SUM(C10:C20)</f>
        <v>82197574.333759993</v>
      </c>
      <c r="D9" s="645">
        <f t="shared" ref="D9:K9" si="1">SUM(D10:D20)</f>
        <v>81701674.333759993</v>
      </c>
      <c r="E9" s="645">
        <f t="shared" si="1"/>
        <v>2500000</v>
      </c>
      <c r="F9" s="645">
        <f t="shared" si="1"/>
        <v>0</v>
      </c>
      <c r="G9" s="645">
        <f t="shared" si="1"/>
        <v>0</v>
      </c>
      <c r="H9" s="645">
        <f t="shared" si="1"/>
        <v>1527000</v>
      </c>
      <c r="I9" s="645">
        <f t="shared" si="1"/>
        <v>0</v>
      </c>
      <c r="J9" s="645">
        <f t="shared" si="1"/>
        <v>0</v>
      </c>
      <c r="K9" s="645">
        <f t="shared" si="1"/>
        <v>0</v>
      </c>
      <c r="L9" s="645">
        <f t="shared" ref="L9" si="2">SUM(L10:L20)</f>
        <v>3018300</v>
      </c>
      <c r="M9" s="645">
        <f t="shared" ref="M9" si="3">SUM(M10:M20)</f>
        <v>13977600</v>
      </c>
      <c r="N9" s="645">
        <f t="shared" ref="N9" si="4">SUM(N10:N20)</f>
        <v>4491600</v>
      </c>
      <c r="O9" s="645">
        <f t="shared" ref="O9" si="5">SUM(O10:O20)</f>
        <v>0</v>
      </c>
      <c r="P9" s="645">
        <f t="shared" ref="P9" si="6">SUM(P10:P20)</f>
        <v>26919274.333760001</v>
      </c>
      <c r="Q9" s="645">
        <f t="shared" ref="Q9" si="7">SUM(Q10:Q20)</f>
        <v>34255400</v>
      </c>
      <c r="R9" s="645">
        <f t="shared" ref="R9:S9" si="8">SUM(R10:R20)</f>
        <v>0</v>
      </c>
      <c r="S9" s="645">
        <f t="shared" si="8"/>
        <v>0</v>
      </c>
      <c r="T9" s="645">
        <f t="shared" ref="T9" si="9">SUM(T10:T20)</f>
        <v>225200</v>
      </c>
      <c r="U9" s="645">
        <f t="shared" ref="U9" si="10">SUM(U10:U20)</f>
        <v>495900</v>
      </c>
      <c r="V9" s="658"/>
    </row>
    <row r="10" spans="1:22" ht="22.5" customHeight="1" x14ac:dyDescent="0.25">
      <c r="A10" s="610">
        <v>1</v>
      </c>
      <c r="B10" s="611" t="s">
        <v>295</v>
      </c>
      <c r="C10" s="612">
        <f>SUM(E10:M10)+SUM(P10:S10)</f>
        <v>10085273.5088</v>
      </c>
      <c r="D10" s="612">
        <f>C10-U10</f>
        <v>10051873.5088</v>
      </c>
      <c r="E10" s="612"/>
      <c r="F10" s="612"/>
      <c r="G10" s="612"/>
      <c r="H10" s="612"/>
      <c r="I10" s="612"/>
      <c r="J10" s="612"/>
      <c r="K10" s="612"/>
      <c r="L10" s="612"/>
      <c r="M10" s="612">
        <f>+'[4]5.Chi tiet huyen '!$K$46</f>
        <v>100000</v>
      </c>
      <c r="N10" s="612"/>
      <c r="O10" s="612"/>
      <c r="P10" s="612">
        <f>'[1]5.Chi tiet huyen '!$K$63</f>
        <v>9985273.5088</v>
      </c>
      <c r="Q10" s="612"/>
      <c r="R10" s="612"/>
      <c r="S10" s="612"/>
      <c r="T10" s="613">
        <f>'[1]5.Chi tiet huyen '!$H$63</f>
        <v>65700</v>
      </c>
      <c r="U10" s="613">
        <f>'[1]5.Chi tiet huyen '!$I$63</f>
        <v>33400</v>
      </c>
    </row>
    <row r="11" spans="1:22" ht="22.5" customHeight="1" x14ac:dyDescent="0.25">
      <c r="A11" s="614">
        <v>2</v>
      </c>
      <c r="B11" s="426" t="s">
        <v>296</v>
      </c>
      <c r="C11" s="612">
        <f t="shared" ref="C11:C20" si="11">SUM(E11:M11)+SUM(P11:S11)</f>
        <v>1600922.00832</v>
      </c>
      <c r="D11" s="612">
        <f t="shared" ref="D11:D20" si="12">C11-U11</f>
        <v>1585822.00832</v>
      </c>
      <c r="E11" s="615"/>
      <c r="F11" s="615"/>
      <c r="G11" s="615"/>
      <c r="H11" s="615"/>
      <c r="I11" s="615"/>
      <c r="J11" s="615"/>
      <c r="K11" s="615"/>
      <c r="L11" s="615"/>
      <c r="M11" s="615"/>
      <c r="N11" s="615"/>
      <c r="O11" s="615"/>
      <c r="P11" s="615">
        <f>'[1]5.Chi tiet huyen '!$K$89</f>
        <v>1600922.00832</v>
      </c>
      <c r="Q11" s="615"/>
      <c r="R11" s="615"/>
      <c r="S11" s="615"/>
      <c r="T11" s="615">
        <f>'[1]5.Chi tiet huyen '!$H$89</f>
        <v>20300</v>
      </c>
      <c r="U11" s="615">
        <f>'[1]5.Chi tiet huyen '!$I$89</f>
        <v>15100</v>
      </c>
    </row>
    <row r="12" spans="1:22" ht="19.5" customHeight="1" x14ac:dyDescent="0.25">
      <c r="A12" s="614">
        <v>3</v>
      </c>
      <c r="B12" s="426" t="s">
        <v>437</v>
      </c>
      <c r="C12" s="612">
        <f t="shared" si="11"/>
        <v>671643.60832</v>
      </c>
      <c r="D12" s="612">
        <f t="shared" si="12"/>
        <v>671643.60832</v>
      </c>
      <c r="E12" s="615"/>
      <c r="F12" s="615"/>
      <c r="G12" s="615"/>
      <c r="H12" s="615"/>
      <c r="I12" s="615"/>
      <c r="J12" s="615"/>
      <c r="K12" s="615"/>
      <c r="L12" s="615"/>
      <c r="M12" s="615"/>
      <c r="N12" s="615"/>
      <c r="O12" s="615"/>
      <c r="P12" s="615">
        <f>'[1]5.Chi tiet huyen '!$K$113</f>
        <v>671643.60832</v>
      </c>
      <c r="Q12" s="615"/>
      <c r="R12" s="615"/>
      <c r="S12" s="615"/>
      <c r="T12" s="616">
        <f>+'[3]5.Chi tiet huyen '!$H$101</f>
        <v>8700</v>
      </c>
      <c r="U12" s="616"/>
    </row>
    <row r="13" spans="1:22" ht="19.5" customHeight="1" x14ac:dyDescent="0.25">
      <c r="A13" s="614">
        <v>4</v>
      </c>
      <c r="B13" s="426" t="s">
        <v>297</v>
      </c>
      <c r="C13" s="612">
        <f t="shared" si="11"/>
        <v>13735878</v>
      </c>
      <c r="D13" s="612">
        <f t="shared" si="12"/>
        <v>13480978</v>
      </c>
      <c r="E13" s="615"/>
      <c r="F13" s="615"/>
      <c r="G13" s="615"/>
      <c r="H13" s="615"/>
      <c r="I13" s="615"/>
      <c r="J13" s="615"/>
      <c r="K13" s="615"/>
      <c r="L13" s="615"/>
      <c r="M13" s="615">
        <f>+'[4]5.Chi tiet huyen '!$K$34+'[4]5.Chi tiet huyen '!$K$28</f>
        <v>12330600</v>
      </c>
      <c r="N13" s="615">
        <f>+'[4]5.Chi tiet huyen '!$K$41+'[4]5.Chi tiet huyen '!$K$43+'[4]5.Chi tiet huyen '!$K$44+'[4]5.Chi tiet huyen '!$K$45</f>
        <v>4491600</v>
      </c>
      <c r="O13" s="615"/>
      <c r="P13" s="615">
        <f>'[1]5.Chi tiet huyen '!$K$105</f>
        <v>1405278</v>
      </c>
      <c r="Q13" s="615"/>
      <c r="R13" s="615"/>
      <c r="S13" s="615"/>
      <c r="T13" s="616">
        <f>'[1]5.Chi tiet huyen '!$H$105</f>
        <v>17400</v>
      </c>
      <c r="U13" s="616">
        <f>'[1]5.Chi tiet huyen '!$I$105+'[1]5.Chi tiet huyen '!$I$34</f>
        <v>254900</v>
      </c>
    </row>
    <row r="14" spans="1:22" ht="19.5" customHeight="1" x14ac:dyDescent="0.25">
      <c r="A14" s="614">
        <v>5</v>
      </c>
      <c r="B14" s="426" t="s">
        <v>449</v>
      </c>
      <c r="C14" s="612">
        <f t="shared" si="11"/>
        <v>1704205.2</v>
      </c>
      <c r="D14" s="612">
        <f t="shared" si="12"/>
        <v>1689805.2</v>
      </c>
      <c r="E14" s="615"/>
      <c r="F14" s="615"/>
      <c r="G14" s="615"/>
      <c r="H14" s="615"/>
      <c r="I14" s="615"/>
      <c r="J14" s="615"/>
      <c r="K14" s="615"/>
      <c r="L14" s="615"/>
      <c r="M14" s="615"/>
      <c r="N14" s="615"/>
      <c r="O14" s="615"/>
      <c r="P14" s="615">
        <f>'[1]5.Chi tiet huyen '!$K$140</f>
        <v>1704205.2</v>
      </c>
      <c r="Q14" s="615"/>
      <c r="R14" s="615"/>
      <c r="S14" s="615"/>
      <c r="T14" s="616">
        <f>+'[2]5.Chi tiet huyen '!$H$140</f>
        <v>20300</v>
      </c>
      <c r="U14" s="616">
        <f>'[1]5.Chi tiet huyen '!$I$140</f>
        <v>14400</v>
      </c>
    </row>
    <row r="15" spans="1:22" ht="18.95" customHeight="1" x14ac:dyDescent="0.25">
      <c r="A15" s="614">
        <v>6</v>
      </c>
      <c r="B15" s="426" t="s">
        <v>299</v>
      </c>
      <c r="C15" s="612">
        <f t="shared" si="11"/>
        <v>2347772.4</v>
      </c>
      <c r="D15" s="612">
        <f t="shared" si="12"/>
        <v>2347772.4</v>
      </c>
      <c r="E15" s="615"/>
      <c r="F15" s="615"/>
      <c r="G15" s="615"/>
      <c r="H15" s="615"/>
      <c r="I15" s="615"/>
      <c r="J15" s="615"/>
      <c r="K15" s="615"/>
      <c r="L15" s="615"/>
      <c r="M15" s="615">
        <f>+'[4]5.Chi tiet huyen '!$K$48</f>
        <v>500000</v>
      </c>
      <c r="N15" s="615"/>
      <c r="O15" s="615"/>
      <c r="P15" s="615">
        <f>'[1]5.Chi tiet huyen '!$K$156</f>
        <v>1847772.4</v>
      </c>
      <c r="Q15" s="615"/>
      <c r="R15" s="615"/>
      <c r="S15" s="615"/>
      <c r="T15" s="616">
        <f>'[1]5.Chi tiet huyen '!$H$156</f>
        <v>23200</v>
      </c>
      <c r="U15" s="616"/>
    </row>
    <row r="16" spans="1:22" ht="19.5" customHeight="1" x14ac:dyDescent="0.25">
      <c r="A16" s="614">
        <v>7</v>
      </c>
      <c r="B16" s="426" t="s">
        <v>300</v>
      </c>
      <c r="C16" s="612">
        <f t="shared" si="11"/>
        <v>39673304.799999997</v>
      </c>
      <c r="D16" s="612">
        <f t="shared" si="12"/>
        <v>39673304.799999997</v>
      </c>
      <c r="E16" s="615">
        <f>+'[2]5.Chi tiet huyen '!$K$310</f>
        <v>2500000</v>
      </c>
      <c r="F16" s="615"/>
      <c r="G16" s="615"/>
      <c r="H16" s="615">
        <f>+'[2]5.Chi tiet huyen '!$K$367</f>
        <v>1527000</v>
      </c>
      <c r="I16" s="615"/>
      <c r="J16" s="615"/>
      <c r="K16" s="615"/>
      <c r="L16" s="615"/>
      <c r="M16" s="615"/>
      <c r="N16" s="615"/>
      <c r="O16" s="615"/>
      <c r="P16" s="615">
        <f>'[1]5.Chi tiet huyen '!$K$149</f>
        <v>1390904.8</v>
      </c>
      <c r="Q16" s="615">
        <f>+'[4]3.TH-HX'!$E$23+'[4]3.TH-HX'!$E$43</f>
        <v>34255400</v>
      </c>
      <c r="R16" s="615"/>
      <c r="S16" s="615"/>
      <c r="T16" s="616">
        <f>'[1]5.Chi tiet huyen '!$H$149</f>
        <v>17400</v>
      </c>
      <c r="U16" s="616"/>
    </row>
    <row r="17" spans="1:21" ht="19.5" customHeight="1" x14ac:dyDescent="0.25">
      <c r="A17" s="614">
        <v>8</v>
      </c>
      <c r="B17" s="426" t="s">
        <v>301</v>
      </c>
      <c r="C17" s="612">
        <f t="shared" si="11"/>
        <v>1079556</v>
      </c>
      <c r="D17" s="612">
        <f t="shared" si="12"/>
        <v>1070356</v>
      </c>
      <c r="E17" s="615"/>
      <c r="F17" s="615"/>
      <c r="G17" s="615"/>
      <c r="H17" s="615"/>
      <c r="I17" s="615"/>
      <c r="J17" s="615"/>
      <c r="K17" s="615"/>
      <c r="L17" s="615"/>
      <c r="M17" s="615"/>
      <c r="N17" s="615"/>
      <c r="O17" s="615"/>
      <c r="P17" s="615">
        <f>'[1]5.Chi tiet huyen '!$K$161</f>
        <v>1079556</v>
      </c>
      <c r="Q17" s="615"/>
      <c r="R17" s="615"/>
      <c r="S17" s="615"/>
      <c r="T17" s="616">
        <f>'[1]5.Chi tiet huyen '!$H$161</f>
        <v>8700</v>
      </c>
      <c r="U17" s="616">
        <f>'[1]5.Chi tiet huyen '!$I$161</f>
        <v>9200</v>
      </c>
    </row>
    <row r="18" spans="1:21" ht="19.5" customHeight="1" x14ac:dyDescent="0.25">
      <c r="A18" s="614">
        <v>9</v>
      </c>
      <c r="B18" s="426" t="s">
        <v>438</v>
      </c>
      <c r="C18" s="612">
        <f t="shared" si="11"/>
        <v>5244429.2083200002</v>
      </c>
      <c r="D18" s="612">
        <f t="shared" si="12"/>
        <v>5244429.2083200002</v>
      </c>
      <c r="E18" s="615"/>
      <c r="F18" s="615"/>
      <c r="G18" s="615"/>
      <c r="H18" s="615"/>
      <c r="I18" s="615"/>
      <c r="J18" s="615"/>
      <c r="K18" s="615"/>
      <c r="L18" s="615">
        <f>'[1]5.Chi tiet huyen '!$G$58</f>
        <v>3018300</v>
      </c>
      <c r="M18" s="617">
        <f>'[1]5.Chi tiet huyen '!$G$54+'[1]5.Chi tiet huyen '!$G$32</f>
        <v>1047000</v>
      </c>
      <c r="N18" s="615"/>
      <c r="O18" s="615"/>
      <c r="P18" s="615">
        <f>'[1]5.Chi tiet huyen '!$K$99</f>
        <v>1179129.20832</v>
      </c>
      <c r="Q18" s="615"/>
      <c r="R18" s="615"/>
      <c r="S18" s="615"/>
      <c r="T18" s="617">
        <f>'[1]5.Chi tiet huyen '!$H$99</f>
        <v>17400</v>
      </c>
      <c r="U18" s="617"/>
    </row>
    <row r="19" spans="1:21" ht="19.5" customHeight="1" x14ac:dyDescent="0.25">
      <c r="A19" s="614">
        <v>10</v>
      </c>
      <c r="B19" s="426" t="s">
        <v>302</v>
      </c>
      <c r="C19" s="612">
        <f t="shared" si="11"/>
        <v>5365871.5999999996</v>
      </c>
      <c r="D19" s="612">
        <f t="shared" si="12"/>
        <v>5196971.5999999996</v>
      </c>
      <c r="E19" s="615"/>
      <c r="F19" s="615"/>
      <c r="G19" s="615"/>
      <c r="H19" s="615"/>
      <c r="I19" s="615"/>
      <c r="J19" s="615"/>
      <c r="K19" s="615"/>
      <c r="L19" s="615"/>
      <c r="M19" s="615"/>
      <c r="N19" s="615"/>
      <c r="O19" s="615"/>
      <c r="P19" s="615">
        <f>'[1]5.Chi tiet huyen '!$K$129</f>
        <v>5365871.5999999996</v>
      </c>
      <c r="Q19" s="615"/>
      <c r="R19" s="615"/>
      <c r="S19" s="615"/>
      <c r="T19" s="616">
        <f>'[1]5.Chi tiet huyen '!$H$129</f>
        <v>17400</v>
      </c>
      <c r="U19" s="616">
        <f>'[1]5.Chi tiet huyen '!$I$129</f>
        <v>168900</v>
      </c>
    </row>
    <row r="20" spans="1:21" ht="19.5" customHeight="1" x14ac:dyDescent="0.25">
      <c r="A20" s="614">
        <v>11</v>
      </c>
      <c r="B20" s="426" t="s">
        <v>303</v>
      </c>
      <c r="C20" s="612">
        <f t="shared" si="11"/>
        <v>688718</v>
      </c>
      <c r="D20" s="612">
        <f t="shared" si="12"/>
        <v>688718</v>
      </c>
      <c r="E20" s="615"/>
      <c r="F20" s="615"/>
      <c r="G20" s="615"/>
      <c r="H20" s="615"/>
      <c r="I20" s="615"/>
      <c r="J20" s="615"/>
      <c r="K20" s="615"/>
      <c r="L20" s="615"/>
      <c r="M20" s="615"/>
      <c r="N20" s="615"/>
      <c r="O20" s="615"/>
      <c r="P20" s="615">
        <f>'[1]5.Chi tiet huyen '!$K$120</f>
        <v>688718</v>
      </c>
      <c r="Q20" s="615"/>
      <c r="R20" s="615"/>
      <c r="S20" s="615"/>
      <c r="T20" s="616">
        <f>'[1]5.Chi tiet huyen '!$H$120</f>
        <v>8700</v>
      </c>
      <c r="U20" s="616"/>
    </row>
    <row r="21" spans="1:21" s="623" customFormat="1" ht="17.45" customHeight="1" x14ac:dyDescent="0.25">
      <c r="A21" s="659" t="s">
        <v>10</v>
      </c>
      <c r="B21" s="620" t="s">
        <v>304</v>
      </c>
      <c r="C21" s="622">
        <f t="shared" ref="C21" si="13">SUM(C22:C45)</f>
        <v>314710583.40416002</v>
      </c>
      <c r="D21" s="622">
        <f t="shared" ref="D21" si="14">SUM(D22:D45)</f>
        <v>314710583.40416002</v>
      </c>
      <c r="E21" s="622">
        <f t="shared" ref="E21" si="15">SUM(E22:E45)</f>
        <v>308716999.80000001</v>
      </c>
      <c r="F21" s="622">
        <f t="shared" ref="F21" si="16">SUM(F22:F45)</f>
        <v>0</v>
      </c>
      <c r="G21" s="622">
        <f t="shared" ref="G21" si="17">SUM(G22:G45)</f>
        <v>0</v>
      </c>
      <c r="H21" s="622">
        <f t="shared" ref="H21" si="18">SUM(H22:H45)</f>
        <v>0</v>
      </c>
      <c r="I21" s="622">
        <f t="shared" ref="I21" si="19">SUM(I22:I45)</f>
        <v>2022029.04</v>
      </c>
      <c r="J21" s="622">
        <f t="shared" ref="J21" si="20">SUM(J22:J45)</f>
        <v>1388789.76416</v>
      </c>
      <c r="K21" s="622">
        <f t="shared" ref="K21" si="21">SUM(K22:K45)</f>
        <v>0</v>
      </c>
      <c r="L21" s="622">
        <f t="shared" ref="L21" si="22">SUM(L22:L45)</f>
        <v>0</v>
      </c>
      <c r="M21" s="622">
        <f t="shared" ref="M21" si="23">SUM(M22:M45)</f>
        <v>2301300</v>
      </c>
      <c r="N21" s="622">
        <f t="shared" ref="N21" si="24">SUM(N22:N45)</f>
        <v>0</v>
      </c>
      <c r="O21" s="622">
        <f t="shared" ref="O21" si="25">SUM(O22:O45)</f>
        <v>0</v>
      </c>
      <c r="P21" s="622">
        <f t="shared" ref="P21" si="26">SUM(P22:P45)</f>
        <v>281464.8</v>
      </c>
      <c r="Q21" s="622">
        <f t="shared" ref="Q21" si="27">SUM(Q22:Q45)</f>
        <v>0</v>
      </c>
      <c r="R21" s="622">
        <f t="shared" ref="R21" si="28">SUM(R22:R45)</f>
        <v>0</v>
      </c>
      <c r="S21" s="622">
        <f t="shared" ref="S21" si="29">SUM(S22:S45)</f>
        <v>0</v>
      </c>
      <c r="T21" s="622">
        <f t="shared" ref="T21" si="30">SUM(T22:T45)</f>
        <v>2217300</v>
      </c>
      <c r="U21" s="622">
        <f t="shared" ref="U21" si="31">SUM(U22:U45)</f>
        <v>91700</v>
      </c>
    </row>
    <row r="22" spans="1:21" ht="17.45" customHeight="1" x14ac:dyDescent="0.25">
      <c r="A22" s="614">
        <v>1</v>
      </c>
      <c r="B22" s="618" t="s">
        <v>439</v>
      </c>
      <c r="C22" s="612">
        <f>SUM(E22:M22)+SUM(P22:S22)</f>
        <v>1532600</v>
      </c>
      <c r="D22" s="612">
        <f t="shared" ref="D22:D72" si="32">C22</f>
        <v>1532600</v>
      </c>
      <c r="E22" s="615"/>
      <c r="F22" s="615"/>
      <c r="G22" s="615"/>
      <c r="H22" s="615"/>
      <c r="I22" s="615"/>
      <c r="J22" s="615"/>
      <c r="K22" s="615"/>
      <c r="L22" s="615"/>
      <c r="M22" s="615">
        <f>'[1]5.Chi tiet huyen '!$K$15</f>
        <v>1532600</v>
      </c>
      <c r="N22" s="615"/>
      <c r="O22" s="615"/>
      <c r="P22" s="615"/>
      <c r="Q22" s="615"/>
      <c r="R22" s="615"/>
      <c r="S22" s="615"/>
      <c r="T22" s="616">
        <f>'[1]5.Chi tiet huyen '!$H$15</f>
        <v>18000</v>
      </c>
      <c r="U22" s="616"/>
    </row>
    <row r="23" spans="1:21" ht="17.45" customHeight="1" x14ac:dyDescent="0.25">
      <c r="A23" s="614">
        <v>2</v>
      </c>
      <c r="B23" s="426" t="s">
        <v>305</v>
      </c>
      <c r="C23" s="612">
        <f t="shared" ref="C23:C45" si="33">SUM(E23:M23)+SUM(P23:S23)</f>
        <v>258700</v>
      </c>
      <c r="D23" s="612">
        <f t="shared" si="32"/>
        <v>258700</v>
      </c>
      <c r="E23" s="615"/>
      <c r="F23" s="615"/>
      <c r="G23" s="615"/>
      <c r="H23" s="615"/>
      <c r="I23" s="615"/>
      <c r="J23" s="615"/>
      <c r="K23" s="615"/>
      <c r="L23" s="615"/>
      <c r="M23" s="615">
        <f>'[1]5.Chi tiet huyen '!$K$20</f>
        <v>258700</v>
      </c>
      <c r="N23" s="615"/>
      <c r="O23" s="615"/>
      <c r="P23" s="615"/>
      <c r="Q23" s="615"/>
      <c r="R23" s="615"/>
      <c r="S23" s="615"/>
      <c r="T23" s="616">
        <f>'[1]5.Chi tiet huyen '!$H$20</f>
        <v>4700</v>
      </c>
      <c r="U23" s="616"/>
    </row>
    <row r="24" spans="1:21" ht="21.75" customHeight="1" x14ac:dyDescent="0.25">
      <c r="A24" s="614">
        <v>3</v>
      </c>
      <c r="B24" s="618" t="s">
        <v>440</v>
      </c>
      <c r="C24" s="612">
        <f t="shared" si="33"/>
        <v>3410818.8041599998</v>
      </c>
      <c r="D24" s="612">
        <f t="shared" si="32"/>
        <v>3410818.8041599998</v>
      </c>
      <c r="E24" s="615"/>
      <c r="F24" s="615"/>
      <c r="G24" s="615"/>
      <c r="H24" s="615"/>
      <c r="I24" s="615">
        <f>'[1]5.Chi tiet huyen '!$K$345</f>
        <v>2022029.04</v>
      </c>
      <c r="J24" s="615">
        <f>'[1]5.Chi tiet huyen '!$K$357</f>
        <v>1388789.76416</v>
      </c>
      <c r="K24" s="615"/>
      <c r="L24" s="615"/>
      <c r="M24" s="615"/>
      <c r="N24" s="615"/>
      <c r="O24" s="615"/>
      <c r="P24" s="615"/>
      <c r="Q24" s="615"/>
      <c r="R24" s="615"/>
      <c r="S24" s="615"/>
      <c r="T24" s="616">
        <f>'[1]5.Chi tiet huyen '!$H$344</f>
        <v>26700</v>
      </c>
      <c r="U24" s="616">
        <f>'[1]5.Chi tiet huyen '!$I$344</f>
        <v>84900</v>
      </c>
    </row>
    <row r="25" spans="1:21" ht="17.45" customHeight="1" x14ac:dyDescent="0.25">
      <c r="A25" s="614">
        <v>4</v>
      </c>
      <c r="B25" s="426" t="s">
        <v>441</v>
      </c>
      <c r="C25" s="612">
        <f t="shared" si="33"/>
        <v>281464.8</v>
      </c>
      <c r="D25" s="612">
        <f>C25</f>
        <v>281464.8</v>
      </c>
      <c r="E25" s="615"/>
      <c r="F25" s="615"/>
      <c r="G25" s="615"/>
      <c r="H25" s="615"/>
      <c r="I25" s="615"/>
      <c r="J25" s="615"/>
      <c r="K25" s="615"/>
      <c r="L25" s="615"/>
      <c r="M25" s="615"/>
      <c r="N25" s="615"/>
      <c r="O25" s="615"/>
      <c r="P25" s="615">
        <f>'[1]5.Chi tiet huyen '!$K$239</f>
        <v>281464.8</v>
      </c>
      <c r="Q25" s="615"/>
      <c r="R25" s="615"/>
      <c r="S25" s="615"/>
      <c r="T25" s="616">
        <f>'[1]5.Chi tiet huyen '!$H$239</f>
        <v>2000</v>
      </c>
      <c r="U25" s="616">
        <f>'[1]5.Chi tiet huyen '!$I$239</f>
        <v>6800</v>
      </c>
    </row>
    <row r="26" spans="1:21" ht="17.45" customHeight="1" x14ac:dyDescent="0.25">
      <c r="A26" s="614">
        <v>5</v>
      </c>
      <c r="B26" s="426" t="s">
        <v>442</v>
      </c>
      <c r="C26" s="612">
        <f t="shared" si="33"/>
        <v>305156763.29640001</v>
      </c>
      <c r="D26" s="612">
        <f t="shared" si="32"/>
        <v>305156763.29640001</v>
      </c>
      <c r="E26" s="615">
        <f>+'[2]5.Chi tiet huyen '!$K$275</f>
        <v>305156763.29640001</v>
      </c>
      <c r="F26" s="615"/>
      <c r="G26" s="615"/>
      <c r="H26" s="615"/>
      <c r="I26" s="615"/>
      <c r="J26" s="615"/>
      <c r="K26" s="615"/>
      <c r="L26" s="615"/>
      <c r="M26" s="615"/>
      <c r="N26" s="615"/>
      <c r="O26" s="615"/>
      <c r="P26" s="615"/>
      <c r="Q26" s="615"/>
      <c r="R26" s="615"/>
      <c r="S26" s="615"/>
      <c r="T26" s="616">
        <f>'[1]5.Chi tiet huyen '!$H$274</f>
        <v>2137900</v>
      </c>
      <c r="U26" s="616"/>
    </row>
    <row r="27" spans="1:21" ht="17.45" customHeight="1" x14ac:dyDescent="0.25">
      <c r="A27" s="614">
        <v>6</v>
      </c>
      <c r="B27" s="426" t="s">
        <v>306</v>
      </c>
      <c r="C27" s="612">
        <f t="shared" si="33"/>
        <v>1334840.8</v>
      </c>
      <c r="D27" s="612">
        <f t="shared" si="32"/>
        <v>1334840.8</v>
      </c>
      <c r="E27" s="615">
        <f>'[1]5.Chi tiet huyen '!$K$315</f>
        <v>824840.8</v>
      </c>
      <c r="F27" s="615"/>
      <c r="G27" s="615"/>
      <c r="H27" s="615"/>
      <c r="I27" s="615"/>
      <c r="J27" s="615"/>
      <c r="K27" s="615"/>
      <c r="L27" s="615"/>
      <c r="M27" s="615">
        <f>+'[4]5.Chi tiet huyen '!$K$50</f>
        <v>510000</v>
      </c>
      <c r="N27" s="615"/>
      <c r="O27" s="615"/>
      <c r="P27" s="615"/>
      <c r="Q27" s="615"/>
      <c r="R27" s="615"/>
      <c r="S27" s="615"/>
      <c r="T27" s="616">
        <f>'[1]5.Chi tiet huyen '!$H$315</f>
        <v>4000</v>
      </c>
      <c r="U27" s="616"/>
    </row>
    <row r="28" spans="1:21" ht="30" customHeight="1" x14ac:dyDescent="0.25">
      <c r="A28" s="614">
        <v>7</v>
      </c>
      <c r="B28" s="618" t="s">
        <v>307</v>
      </c>
      <c r="C28" s="612">
        <f t="shared" si="33"/>
        <v>2186431.7036000001</v>
      </c>
      <c r="D28" s="612">
        <f t="shared" si="32"/>
        <v>2186431.7036000001</v>
      </c>
      <c r="E28" s="615">
        <f>+'[2]5.Chi tiet huyen '!$K$312+'[2]5.Chi tiet huyen '!$K$320</f>
        <v>2186431.7036000001</v>
      </c>
      <c r="F28" s="615"/>
      <c r="G28" s="615"/>
      <c r="H28" s="615"/>
      <c r="I28" s="615"/>
      <c r="J28" s="615"/>
      <c r="K28" s="615"/>
      <c r="L28" s="615"/>
      <c r="M28" s="615"/>
      <c r="N28" s="615"/>
      <c r="O28" s="615"/>
      <c r="P28" s="615"/>
      <c r="Q28" s="615"/>
      <c r="R28" s="615"/>
      <c r="S28" s="615"/>
      <c r="T28" s="616">
        <f>'[1]5.Chi tiet huyen '!$H$320</f>
        <v>24000</v>
      </c>
      <c r="U28" s="616"/>
    </row>
    <row r="29" spans="1:21" ht="18.600000000000001" customHeight="1" x14ac:dyDescent="0.25">
      <c r="A29" s="614">
        <v>8</v>
      </c>
      <c r="B29" s="648" t="s">
        <v>495</v>
      </c>
      <c r="C29" s="612">
        <f t="shared" si="33"/>
        <v>32292</v>
      </c>
      <c r="D29" s="612">
        <f t="shared" si="32"/>
        <v>32292</v>
      </c>
      <c r="E29" s="615">
        <f>'[1]5.Chi tiet huyen '!$K$327</f>
        <v>32292</v>
      </c>
      <c r="F29" s="615"/>
      <c r="G29" s="615"/>
      <c r="H29" s="615"/>
      <c r="I29" s="615"/>
      <c r="J29" s="615"/>
      <c r="K29" s="615"/>
      <c r="L29" s="615"/>
      <c r="M29" s="615"/>
      <c r="N29" s="615"/>
      <c r="O29" s="615"/>
      <c r="P29" s="615"/>
      <c r="Q29" s="615"/>
      <c r="R29" s="615"/>
      <c r="S29" s="615"/>
      <c r="T29" s="616"/>
      <c r="U29" s="616"/>
    </row>
    <row r="30" spans="1:21" ht="18.600000000000001" customHeight="1" x14ac:dyDescent="0.25">
      <c r="A30" s="614">
        <v>9</v>
      </c>
      <c r="B30" s="648" t="s">
        <v>496</v>
      </c>
      <c r="C30" s="612">
        <f t="shared" si="33"/>
        <v>32292</v>
      </c>
      <c r="D30" s="612">
        <f t="shared" si="32"/>
        <v>32292</v>
      </c>
      <c r="E30" s="615">
        <f>'[1]5.Chi tiet huyen '!$K$327</f>
        <v>32292</v>
      </c>
      <c r="F30" s="615"/>
      <c r="G30" s="615"/>
      <c r="H30" s="615"/>
      <c r="I30" s="615"/>
      <c r="J30" s="615"/>
      <c r="K30" s="615"/>
      <c r="L30" s="615"/>
      <c r="M30" s="615"/>
      <c r="N30" s="615"/>
      <c r="O30" s="615"/>
      <c r="P30" s="615"/>
      <c r="Q30" s="615"/>
      <c r="R30" s="615"/>
      <c r="S30" s="615"/>
      <c r="T30" s="616"/>
      <c r="U30" s="616"/>
    </row>
    <row r="31" spans="1:21" ht="18.600000000000001" customHeight="1" x14ac:dyDescent="0.25">
      <c r="A31" s="614">
        <v>10</v>
      </c>
      <c r="B31" s="648" t="s">
        <v>497</v>
      </c>
      <c r="C31" s="612">
        <f t="shared" si="33"/>
        <v>32292</v>
      </c>
      <c r="D31" s="612">
        <f t="shared" si="32"/>
        <v>32292</v>
      </c>
      <c r="E31" s="615">
        <f>'[1]5.Chi tiet huyen '!$K$327</f>
        <v>32292</v>
      </c>
      <c r="F31" s="615"/>
      <c r="G31" s="615"/>
      <c r="H31" s="615"/>
      <c r="I31" s="615"/>
      <c r="J31" s="615"/>
      <c r="K31" s="615"/>
      <c r="L31" s="615"/>
      <c r="M31" s="615"/>
      <c r="N31" s="615"/>
      <c r="O31" s="615"/>
      <c r="P31" s="615"/>
      <c r="Q31" s="615"/>
      <c r="R31" s="615"/>
      <c r="S31" s="615"/>
      <c r="T31" s="616"/>
      <c r="U31" s="616"/>
    </row>
    <row r="32" spans="1:21" ht="18.600000000000001" customHeight="1" x14ac:dyDescent="0.25">
      <c r="A32" s="614">
        <v>11</v>
      </c>
      <c r="B32" s="648" t="s">
        <v>498</v>
      </c>
      <c r="C32" s="612">
        <f t="shared" si="33"/>
        <v>32292</v>
      </c>
      <c r="D32" s="612">
        <f t="shared" si="32"/>
        <v>32292</v>
      </c>
      <c r="E32" s="615">
        <f>'[1]5.Chi tiet huyen '!$K$327</f>
        <v>32292</v>
      </c>
      <c r="F32" s="615"/>
      <c r="G32" s="615"/>
      <c r="H32" s="615"/>
      <c r="I32" s="615"/>
      <c r="J32" s="615"/>
      <c r="K32" s="615"/>
      <c r="L32" s="615"/>
      <c r="M32" s="615"/>
      <c r="N32" s="615"/>
      <c r="O32" s="615"/>
      <c r="P32" s="615"/>
      <c r="Q32" s="615"/>
      <c r="R32" s="615"/>
      <c r="S32" s="615"/>
      <c r="T32" s="616"/>
      <c r="U32" s="616"/>
    </row>
    <row r="33" spans="1:21" ht="18.600000000000001" customHeight="1" x14ac:dyDescent="0.25">
      <c r="A33" s="614">
        <v>12</v>
      </c>
      <c r="B33" s="648" t="s">
        <v>499</v>
      </c>
      <c r="C33" s="612">
        <f t="shared" si="33"/>
        <v>32292</v>
      </c>
      <c r="D33" s="612">
        <f t="shared" si="32"/>
        <v>32292</v>
      </c>
      <c r="E33" s="615">
        <f>'[1]5.Chi tiet huyen '!$K$327</f>
        <v>32292</v>
      </c>
      <c r="F33" s="615"/>
      <c r="G33" s="615"/>
      <c r="H33" s="615"/>
      <c r="I33" s="615"/>
      <c r="J33" s="615"/>
      <c r="K33" s="615"/>
      <c r="L33" s="615"/>
      <c r="M33" s="615"/>
      <c r="N33" s="615"/>
      <c r="O33" s="615"/>
      <c r="P33" s="615"/>
      <c r="Q33" s="615"/>
      <c r="R33" s="615"/>
      <c r="S33" s="615"/>
      <c r="T33" s="616"/>
      <c r="U33" s="616"/>
    </row>
    <row r="34" spans="1:21" ht="18.600000000000001" customHeight="1" x14ac:dyDescent="0.25">
      <c r="A34" s="614">
        <v>13</v>
      </c>
      <c r="B34" s="648" t="s">
        <v>576</v>
      </c>
      <c r="C34" s="612">
        <f t="shared" si="33"/>
        <v>32292</v>
      </c>
      <c r="D34" s="612">
        <f t="shared" si="32"/>
        <v>32292</v>
      </c>
      <c r="E34" s="615">
        <f>'[1]5.Chi tiet huyen '!$K$327</f>
        <v>32292</v>
      </c>
      <c r="F34" s="615"/>
      <c r="G34" s="615"/>
      <c r="H34" s="615"/>
      <c r="I34" s="615"/>
      <c r="J34" s="615"/>
      <c r="K34" s="615"/>
      <c r="L34" s="615"/>
      <c r="M34" s="615"/>
      <c r="N34" s="615"/>
      <c r="O34" s="615"/>
      <c r="P34" s="615"/>
      <c r="Q34" s="615"/>
      <c r="R34" s="615"/>
      <c r="S34" s="615"/>
      <c r="T34" s="616"/>
      <c r="U34" s="616"/>
    </row>
    <row r="35" spans="1:21" ht="18.600000000000001" customHeight="1" x14ac:dyDescent="0.25">
      <c r="A35" s="614">
        <v>14</v>
      </c>
      <c r="B35" s="648" t="s">
        <v>501</v>
      </c>
      <c r="C35" s="612">
        <f t="shared" si="33"/>
        <v>32292</v>
      </c>
      <c r="D35" s="612">
        <f t="shared" si="32"/>
        <v>32292</v>
      </c>
      <c r="E35" s="615">
        <f>'[1]5.Chi tiet huyen '!$K$327</f>
        <v>32292</v>
      </c>
      <c r="F35" s="615"/>
      <c r="G35" s="615"/>
      <c r="H35" s="615"/>
      <c r="I35" s="615"/>
      <c r="J35" s="615"/>
      <c r="K35" s="615"/>
      <c r="L35" s="615"/>
      <c r="M35" s="615"/>
      <c r="N35" s="615"/>
      <c r="O35" s="615"/>
      <c r="P35" s="615"/>
      <c r="Q35" s="615"/>
      <c r="R35" s="615"/>
      <c r="S35" s="615"/>
      <c r="T35" s="616"/>
      <c r="U35" s="616"/>
    </row>
    <row r="36" spans="1:21" ht="30.6" customHeight="1" x14ac:dyDescent="0.25">
      <c r="A36" s="614">
        <v>15</v>
      </c>
      <c r="B36" s="648" t="s">
        <v>502</v>
      </c>
      <c r="C36" s="612">
        <f t="shared" si="33"/>
        <v>32292</v>
      </c>
      <c r="D36" s="612">
        <f t="shared" si="32"/>
        <v>32292</v>
      </c>
      <c r="E36" s="615">
        <f>'[1]5.Chi tiet huyen '!$K$327</f>
        <v>32292</v>
      </c>
      <c r="F36" s="615"/>
      <c r="G36" s="615"/>
      <c r="H36" s="615"/>
      <c r="I36" s="615"/>
      <c r="J36" s="615"/>
      <c r="K36" s="615"/>
      <c r="L36" s="615"/>
      <c r="M36" s="615"/>
      <c r="N36" s="615"/>
      <c r="O36" s="615"/>
      <c r="P36" s="615"/>
      <c r="Q36" s="615"/>
      <c r="R36" s="615"/>
      <c r="S36" s="615"/>
      <c r="T36" s="616"/>
      <c r="U36" s="616"/>
    </row>
    <row r="37" spans="1:21" ht="23.1" customHeight="1" x14ac:dyDescent="0.25">
      <c r="A37" s="614">
        <v>16</v>
      </c>
      <c r="B37" s="648" t="s">
        <v>504</v>
      </c>
      <c r="C37" s="612">
        <f t="shared" si="33"/>
        <v>32292</v>
      </c>
      <c r="D37" s="612">
        <f t="shared" si="32"/>
        <v>32292</v>
      </c>
      <c r="E37" s="615">
        <f>'[1]5.Chi tiet huyen '!$K$327</f>
        <v>32292</v>
      </c>
      <c r="F37" s="615"/>
      <c r="G37" s="615"/>
      <c r="H37" s="615"/>
      <c r="I37" s="615"/>
      <c r="J37" s="615"/>
      <c r="K37" s="615"/>
      <c r="L37" s="615"/>
      <c r="M37" s="615"/>
      <c r="N37" s="615"/>
      <c r="O37" s="615"/>
      <c r="P37" s="615"/>
      <c r="Q37" s="615"/>
      <c r="R37" s="615"/>
      <c r="S37" s="615"/>
      <c r="T37" s="616"/>
      <c r="U37" s="616"/>
    </row>
    <row r="38" spans="1:21" ht="23.1" customHeight="1" x14ac:dyDescent="0.25">
      <c r="A38" s="614">
        <v>17</v>
      </c>
      <c r="B38" s="648" t="s">
        <v>503</v>
      </c>
      <c r="C38" s="612">
        <f t="shared" si="33"/>
        <v>32292</v>
      </c>
      <c r="D38" s="612">
        <f t="shared" si="32"/>
        <v>32292</v>
      </c>
      <c r="E38" s="615">
        <f>'[1]5.Chi tiet huyen '!$K$327</f>
        <v>32292</v>
      </c>
      <c r="F38" s="615"/>
      <c r="G38" s="615"/>
      <c r="H38" s="615"/>
      <c r="I38" s="615"/>
      <c r="J38" s="615"/>
      <c r="K38" s="615"/>
      <c r="L38" s="615"/>
      <c r="M38" s="615"/>
      <c r="N38" s="615"/>
      <c r="O38" s="615"/>
      <c r="P38" s="615"/>
      <c r="Q38" s="615"/>
      <c r="R38" s="615"/>
      <c r="S38" s="615"/>
      <c r="T38" s="616"/>
      <c r="U38" s="616"/>
    </row>
    <row r="39" spans="1:21" ht="23.1" customHeight="1" x14ac:dyDescent="0.25">
      <c r="A39" s="614">
        <v>18</v>
      </c>
      <c r="B39" s="648" t="s">
        <v>505</v>
      </c>
      <c r="C39" s="612">
        <f t="shared" si="33"/>
        <v>32292</v>
      </c>
      <c r="D39" s="612">
        <f t="shared" si="32"/>
        <v>32292</v>
      </c>
      <c r="E39" s="615">
        <f>'[1]5.Chi tiet huyen '!$K$327</f>
        <v>32292</v>
      </c>
      <c r="F39" s="615"/>
      <c r="G39" s="615"/>
      <c r="H39" s="615"/>
      <c r="I39" s="615"/>
      <c r="J39" s="615"/>
      <c r="K39" s="615"/>
      <c r="L39" s="615"/>
      <c r="M39" s="615"/>
      <c r="N39" s="615"/>
      <c r="O39" s="615"/>
      <c r="P39" s="615"/>
      <c r="Q39" s="615"/>
      <c r="R39" s="615"/>
      <c r="S39" s="615"/>
      <c r="T39" s="616"/>
      <c r="U39" s="616"/>
    </row>
    <row r="40" spans="1:21" ht="23.1" customHeight="1" x14ac:dyDescent="0.25">
      <c r="A40" s="614">
        <v>19</v>
      </c>
      <c r="B40" s="648" t="s">
        <v>507</v>
      </c>
      <c r="C40" s="612">
        <f t="shared" si="33"/>
        <v>32292</v>
      </c>
      <c r="D40" s="612">
        <f t="shared" si="32"/>
        <v>32292</v>
      </c>
      <c r="E40" s="615">
        <f>'[1]5.Chi tiet huyen '!$K$327</f>
        <v>32292</v>
      </c>
      <c r="F40" s="615"/>
      <c r="G40" s="615"/>
      <c r="H40" s="615"/>
      <c r="I40" s="615"/>
      <c r="J40" s="615"/>
      <c r="K40" s="615"/>
      <c r="L40" s="615"/>
      <c r="M40" s="615"/>
      <c r="N40" s="615"/>
      <c r="O40" s="615"/>
      <c r="P40" s="615"/>
      <c r="Q40" s="615"/>
      <c r="R40" s="615"/>
      <c r="S40" s="615"/>
      <c r="T40" s="616"/>
      <c r="U40" s="616"/>
    </row>
    <row r="41" spans="1:21" ht="23.1" customHeight="1" x14ac:dyDescent="0.25">
      <c r="A41" s="614">
        <v>20</v>
      </c>
      <c r="B41" s="648" t="s">
        <v>506</v>
      </c>
      <c r="C41" s="612">
        <f>SUM(E41:M41)+SUM(P41:S41)</f>
        <v>32292</v>
      </c>
      <c r="D41" s="612">
        <f t="shared" si="32"/>
        <v>32292</v>
      </c>
      <c r="E41" s="615">
        <f>'[1]5.Chi tiet huyen '!$K$327</f>
        <v>32292</v>
      </c>
      <c r="F41" s="615"/>
      <c r="G41" s="615"/>
      <c r="H41" s="615"/>
      <c r="I41" s="615"/>
      <c r="J41" s="615"/>
      <c r="K41" s="615"/>
      <c r="L41" s="615"/>
      <c r="M41" s="615"/>
      <c r="N41" s="615"/>
      <c r="O41" s="615"/>
      <c r="P41" s="615"/>
      <c r="Q41" s="615"/>
      <c r="R41" s="615"/>
      <c r="S41" s="615"/>
      <c r="T41" s="616"/>
      <c r="U41" s="616"/>
    </row>
    <row r="42" spans="1:21" ht="23.1" customHeight="1" x14ac:dyDescent="0.25">
      <c r="A42" s="614">
        <v>21</v>
      </c>
      <c r="B42" s="648" t="s">
        <v>508</v>
      </c>
      <c r="C42" s="612">
        <f t="shared" si="33"/>
        <v>32292</v>
      </c>
      <c r="D42" s="612">
        <f t="shared" si="32"/>
        <v>32292</v>
      </c>
      <c r="E42" s="615">
        <f>'[1]5.Chi tiet huyen '!$K$327</f>
        <v>32292</v>
      </c>
      <c r="F42" s="615"/>
      <c r="G42" s="615"/>
      <c r="H42" s="615"/>
      <c r="I42" s="615"/>
      <c r="J42" s="615"/>
      <c r="K42" s="615"/>
      <c r="L42" s="615"/>
      <c r="M42" s="615"/>
      <c r="N42" s="615"/>
      <c r="O42" s="615"/>
      <c r="P42" s="615"/>
      <c r="Q42" s="615"/>
      <c r="R42" s="615"/>
      <c r="S42" s="615"/>
      <c r="T42" s="616"/>
      <c r="U42" s="616"/>
    </row>
    <row r="43" spans="1:21" ht="23.1" customHeight="1" x14ac:dyDescent="0.25">
      <c r="A43" s="614">
        <v>22</v>
      </c>
      <c r="B43" s="648" t="s">
        <v>511</v>
      </c>
      <c r="C43" s="612">
        <f t="shared" si="33"/>
        <v>32292</v>
      </c>
      <c r="D43" s="612">
        <f t="shared" si="32"/>
        <v>32292</v>
      </c>
      <c r="E43" s="615">
        <f>'[1]5.Chi tiet huyen '!$K$327</f>
        <v>32292</v>
      </c>
      <c r="F43" s="615"/>
      <c r="G43" s="615"/>
      <c r="H43" s="615"/>
      <c r="I43" s="615"/>
      <c r="J43" s="615"/>
      <c r="K43" s="615"/>
      <c r="L43" s="615"/>
      <c r="M43" s="615"/>
      <c r="N43" s="615"/>
      <c r="O43" s="615"/>
      <c r="P43" s="615"/>
      <c r="Q43" s="615"/>
      <c r="R43" s="615"/>
      <c r="S43" s="615"/>
      <c r="T43" s="616"/>
      <c r="U43" s="616"/>
    </row>
    <row r="44" spans="1:21" ht="27.75" customHeight="1" x14ac:dyDescent="0.25">
      <c r="A44" s="614">
        <v>23</v>
      </c>
      <c r="B44" s="648" t="s">
        <v>510</v>
      </c>
      <c r="C44" s="612">
        <f t="shared" si="33"/>
        <v>32292</v>
      </c>
      <c r="D44" s="612">
        <f t="shared" si="32"/>
        <v>32292</v>
      </c>
      <c r="E44" s="615">
        <f>'[1]5.Chi tiet huyen '!$K$327</f>
        <v>32292</v>
      </c>
      <c r="F44" s="615"/>
      <c r="G44" s="615"/>
      <c r="H44" s="615"/>
      <c r="I44" s="615"/>
      <c r="J44" s="615"/>
      <c r="K44" s="615"/>
      <c r="L44" s="615"/>
      <c r="M44" s="615"/>
      <c r="N44" s="615"/>
      <c r="O44" s="615"/>
      <c r="P44" s="615"/>
      <c r="Q44" s="615"/>
      <c r="R44" s="615"/>
      <c r="S44" s="615"/>
      <c r="T44" s="616"/>
      <c r="U44" s="616"/>
    </row>
    <row r="45" spans="1:21" ht="24" customHeight="1" x14ac:dyDescent="0.25">
      <c r="A45" s="614">
        <v>24</v>
      </c>
      <c r="B45" s="648" t="s">
        <v>575</v>
      </c>
      <c r="C45" s="612">
        <f t="shared" si="33"/>
        <v>32292</v>
      </c>
      <c r="D45" s="612">
        <f t="shared" si="32"/>
        <v>32292</v>
      </c>
      <c r="E45" s="615">
        <f>'[1]5.Chi tiet huyen '!$K$327</f>
        <v>32292</v>
      </c>
      <c r="F45" s="615"/>
      <c r="G45" s="615"/>
      <c r="H45" s="615"/>
      <c r="I45" s="615"/>
      <c r="J45" s="615"/>
      <c r="K45" s="615"/>
      <c r="L45" s="615"/>
      <c r="M45" s="615"/>
      <c r="N45" s="615"/>
      <c r="O45" s="615"/>
      <c r="P45" s="615"/>
      <c r="Q45" s="615"/>
      <c r="R45" s="615"/>
      <c r="S45" s="615"/>
      <c r="T45" s="616"/>
      <c r="U45" s="616"/>
    </row>
    <row r="46" spans="1:21" s="623" customFormat="1" ht="19.5" customHeight="1" x14ac:dyDescent="0.25">
      <c r="A46" s="659" t="s">
        <v>13</v>
      </c>
      <c r="B46" s="626" t="s">
        <v>308</v>
      </c>
      <c r="C46" s="622">
        <f>SUM(C47:C52)</f>
        <v>17555875.040000003</v>
      </c>
      <c r="D46" s="622">
        <f t="shared" ref="D46:U46" si="34">SUM(D47:D52)</f>
        <v>17555875.040000003</v>
      </c>
      <c r="E46" s="622">
        <f t="shared" si="34"/>
        <v>0</v>
      </c>
      <c r="F46" s="622">
        <f t="shared" si="34"/>
        <v>0</v>
      </c>
      <c r="G46" s="622">
        <f t="shared" si="34"/>
        <v>0</v>
      </c>
      <c r="H46" s="622">
        <f t="shared" si="34"/>
        <v>0</v>
      </c>
      <c r="I46" s="622">
        <f t="shared" si="34"/>
        <v>0</v>
      </c>
      <c r="J46" s="622">
        <f t="shared" si="34"/>
        <v>0</v>
      </c>
      <c r="K46" s="622">
        <f t="shared" si="34"/>
        <v>0</v>
      </c>
      <c r="L46" s="622">
        <f t="shared" si="34"/>
        <v>0</v>
      </c>
      <c r="M46" s="622">
        <f t="shared" si="34"/>
        <v>0</v>
      </c>
      <c r="N46" s="622">
        <f t="shared" si="34"/>
        <v>0</v>
      </c>
      <c r="O46" s="622">
        <f t="shared" si="34"/>
        <v>0</v>
      </c>
      <c r="P46" s="622">
        <f t="shared" si="34"/>
        <v>17555875.040000003</v>
      </c>
      <c r="Q46" s="622">
        <f t="shared" si="34"/>
        <v>0</v>
      </c>
      <c r="R46" s="622">
        <f t="shared" si="34"/>
        <v>0</v>
      </c>
      <c r="S46" s="622">
        <f t="shared" si="34"/>
        <v>0</v>
      </c>
      <c r="T46" s="622">
        <f t="shared" si="34"/>
        <v>139600</v>
      </c>
      <c r="U46" s="622">
        <f t="shared" si="34"/>
        <v>54800</v>
      </c>
    </row>
    <row r="47" spans="1:21" ht="19.5" customHeight="1" x14ac:dyDescent="0.25">
      <c r="A47" s="614">
        <v>1</v>
      </c>
      <c r="B47" s="426" t="s">
        <v>309</v>
      </c>
      <c r="C47" s="612">
        <f>SUM(E47:M47)+SUM(P47:S47)</f>
        <v>12772343.52</v>
      </c>
      <c r="D47" s="612">
        <f t="shared" si="32"/>
        <v>12772343.52</v>
      </c>
      <c r="E47" s="615"/>
      <c r="F47" s="615"/>
      <c r="G47" s="615"/>
      <c r="H47" s="615"/>
      <c r="I47" s="615"/>
      <c r="J47" s="615"/>
      <c r="K47" s="615"/>
      <c r="L47" s="615"/>
      <c r="M47" s="615"/>
      <c r="N47" s="615"/>
      <c r="O47" s="615"/>
      <c r="P47" s="615">
        <f>'[1]5.Chi tiet huyen '!$K$170</f>
        <v>12772343.52</v>
      </c>
      <c r="Q47" s="615"/>
      <c r="R47" s="615"/>
      <c r="S47" s="615"/>
      <c r="T47" s="616">
        <f>'[1]5.Chi tiet huyen '!$H$170</f>
        <v>88400</v>
      </c>
      <c r="U47" s="616">
        <f>'[1]5.Chi tiet huyen '!$I$170</f>
        <v>42100</v>
      </c>
    </row>
    <row r="48" spans="1:21" ht="19.5" customHeight="1" x14ac:dyDescent="0.25">
      <c r="A48" s="614">
        <v>2</v>
      </c>
      <c r="B48" s="426" t="s">
        <v>310</v>
      </c>
      <c r="C48" s="612">
        <f t="shared" ref="C48:C52" si="35">SUM(E48:M48)+SUM(P48:S48)</f>
        <v>1365086.4</v>
      </c>
      <c r="D48" s="612">
        <f t="shared" si="32"/>
        <v>1365086.4</v>
      </c>
      <c r="E48" s="615"/>
      <c r="F48" s="615"/>
      <c r="G48" s="615"/>
      <c r="H48" s="615"/>
      <c r="I48" s="615"/>
      <c r="J48" s="615"/>
      <c r="K48" s="615"/>
      <c r="L48" s="615"/>
      <c r="M48" s="615"/>
      <c r="N48" s="615"/>
      <c r="O48" s="615"/>
      <c r="P48" s="615">
        <f>'[1]5.Chi tiet huyen '!$K$191</f>
        <v>1365086.4</v>
      </c>
      <c r="Q48" s="615"/>
      <c r="R48" s="615"/>
      <c r="S48" s="615"/>
      <c r="T48" s="616">
        <f>'[1]5.Chi tiet huyen '!$H$191</f>
        <v>12800</v>
      </c>
      <c r="U48" s="616"/>
    </row>
    <row r="49" spans="1:21" ht="19.5" customHeight="1" x14ac:dyDescent="0.25">
      <c r="A49" s="614">
        <v>3</v>
      </c>
      <c r="B49" s="426" t="s">
        <v>311</v>
      </c>
      <c r="C49" s="612">
        <f t="shared" si="35"/>
        <v>1034814.3999999999</v>
      </c>
      <c r="D49" s="612">
        <f t="shared" si="32"/>
        <v>1034814.3999999999</v>
      </c>
      <c r="E49" s="615"/>
      <c r="F49" s="615"/>
      <c r="G49" s="615"/>
      <c r="H49" s="615"/>
      <c r="I49" s="615"/>
      <c r="J49" s="615"/>
      <c r="K49" s="615"/>
      <c r="L49" s="615"/>
      <c r="M49" s="615"/>
      <c r="N49" s="615"/>
      <c r="O49" s="615"/>
      <c r="P49" s="615">
        <f>'[1]5.Chi tiet huyen '!$K$203</f>
        <v>1034814.3999999999</v>
      </c>
      <c r="Q49" s="615"/>
      <c r="R49" s="615"/>
      <c r="S49" s="615"/>
      <c r="T49" s="616">
        <f>'[1]5.Chi tiet huyen '!$H$203</f>
        <v>9600</v>
      </c>
      <c r="U49" s="616">
        <f>'[1]5.Chi tiet huyen '!$I$203</f>
        <v>6100</v>
      </c>
    </row>
    <row r="50" spans="1:21" ht="19.5" customHeight="1" x14ac:dyDescent="0.25">
      <c r="A50" s="614">
        <v>4</v>
      </c>
      <c r="B50" s="426" t="s">
        <v>312</v>
      </c>
      <c r="C50" s="612">
        <f t="shared" si="35"/>
        <v>732760.8</v>
      </c>
      <c r="D50" s="612">
        <f t="shared" si="32"/>
        <v>732760.8</v>
      </c>
      <c r="E50" s="615"/>
      <c r="F50" s="615"/>
      <c r="G50" s="615"/>
      <c r="H50" s="615"/>
      <c r="I50" s="615"/>
      <c r="J50" s="615"/>
      <c r="K50" s="615"/>
      <c r="L50" s="615"/>
      <c r="M50" s="615"/>
      <c r="N50" s="615"/>
      <c r="O50" s="615"/>
      <c r="P50" s="615">
        <f>'[1]5.Chi tiet huyen '!$K$210</f>
        <v>732760.8</v>
      </c>
      <c r="Q50" s="615"/>
      <c r="R50" s="615"/>
      <c r="S50" s="615"/>
      <c r="T50" s="616">
        <f>'[1]5.Chi tiet huyen '!$H$210</f>
        <v>9600</v>
      </c>
      <c r="U50" s="616">
        <f>'[1]5.Chi tiet huyen '!$I$210</f>
        <v>0</v>
      </c>
    </row>
    <row r="51" spans="1:21" ht="19.5" customHeight="1" x14ac:dyDescent="0.25">
      <c r="A51" s="614">
        <v>5</v>
      </c>
      <c r="B51" s="426" t="s">
        <v>313</v>
      </c>
      <c r="C51" s="612">
        <f t="shared" si="35"/>
        <v>1021033.6000000001</v>
      </c>
      <c r="D51" s="612">
        <f t="shared" si="32"/>
        <v>1021033.6000000001</v>
      </c>
      <c r="E51" s="615"/>
      <c r="F51" s="615"/>
      <c r="G51" s="615"/>
      <c r="H51" s="615"/>
      <c r="I51" s="615"/>
      <c r="J51" s="615"/>
      <c r="K51" s="615"/>
      <c r="L51" s="615"/>
      <c r="M51" s="615"/>
      <c r="N51" s="615"/>
      <c r="O51" s="615"/>
      <c r="P51" s="616">
        <f>'[1]5.Chi tiet huyen '!$K$215</f>
        <v>1021033.6000000001</v>
      </c>
      <c r="Q51" s="615"/>
      <c r="R51" s="615"/>
      <c r="S51" s="615"/>
      <c r="T51" s="616">
        <f>'[1]5.Chi tiet huyen '!$H$215</f>
        <v>9600</v>
      </c>
      <c r="U51" s="616">
        <f>'[1]5.Chi tiet huyen '!$I$215</f>
        <v>6600</v>
      </c>
    </row>
    <row r="52" spans="1:21" ht="19.5" customHeight="1" x14ac:dyDescent="0.25">
      <c r="A52" s="614">
        <v>6</v>
      </c>
      <c r="B52" s="426" t="s">
        <v>314</v>
      </c>
      <c r="C52" s="612">
        <f t="shared" si="35"/>
        <v>629836.31999999995</v>
      </c>
      <c r="D52" s="612">
        <f t="shared" si="32"/>
        <v>629836.31999999995</v>
      </c>
      <c r="E52" s="619"/>
      <c r="F52" s="619"/>
      <c r="G52" s="619"/>
      <c r="H52" s="619"/>
      <c r="I52" s="619"/>
      <c r="J52" s="619"/>
      <c r="K52" s="619"/>
      <c r="L52" s="619"/>
      <c r="M52" s="619"/>
      <c r="N52" s="619"/>
      <c r="O52" s="619"/>
      <c r="P52" s="615">
        <f>'[1]5.Chi tiet huyen '!$K$226</f>
        <v>629836.31999999995</v>
      </c>
      <c r="Q52" s="619"/>
      <c r="R52" s="619"/>
      <c r="S52" s="619"/>
      <c r="T52" s="616">
        <f>'[1]5.Chi tiet huyen '!$H$226</f>
        <v>9600</v>
      </c>
      <c r="U52" s="616"/>
    </row>
    <row r="53" spans="1:21" s="623" customFormat="1" ht="35.25" customHeight="1" x14ac:dyDescent="0.25">
      <c r="A53" s="659" t="s">
        <v>14</v>
      </c>
      <c r="B53" s="620" t="s">
        <v>315</v>
      </c>
      <c r="C53" s="622">
        <f t="shared" ref="C53:D53" si="36">SUM(C54:C59)</f>
        <v>869780</v>
      </c>
      <c r="D53" s="622">
        <f t="shared" si="36"/>
        <v>869780</v>
      </c>
      <c r="E53" s="622">
        <f>SUM(E54:E59)</f>
        <v>0</v>
      </c>
      <c r="F53" s="622">
        <f t="shared" ref="F53:T53" si="37">SUM(F54:F59)</f>
        <v>0</v>
      </c>
      <c r="G53" s="622">
        <f t="shared" si="37"/>
        <v>0</v>
      </c>
      <c r="H53" s="622">
        <f t="shared" si="37"/>
        <v>0</v>
      </c>
      <c r="I53" s="622">
        <f t="shared" si="37"/>
        <v>0</v>
      </c>
      <c r="J53" s="622">
        <f t="shared" si="37"/>
        <v>0</v>
      </c>
      <c r="K53" s="622">
        <f t="shared" si="37"/>
        <v>0</v>
      </c>
      <c r="L53" s="622">
        <f t="shared" si="37"/>
        <v>0</v>
      </c>
      <c r="M53" s="622">
        <f t="shared" si="37"/>
        <v>0</v>
      </c>
      <c r="N53" s="622">
        <f t="shared" si="37"/>
        <v>0</v>
      </c>
      <c r="O53" s="622">
        <f t="shared" si="37"/>
        <v>0</v>
      </c>
      <c r="P53" s="622">
        <f>SUM(P54:P59)</f>
        <v>869780</v>
      </c>
      <c r="Q53" s="622">
        <f t="shared" si="37"/>
        <v>0</v>
      </c>
      <c r="R53" s="622">
        <f t="shared" si="37"/>
        <v>0</v>
      </c>
      <c r="S53" s="622"/>
      <c r="T53" s="622">
        <f t="shared" si="37"/>
        <v>0</v>
      </c>
      <c r="U53" s="622">
        <f>SUM(U54:U59)</f>
        <v>0</v>
      </c>
    </row>
    <row r="54" spans="1:21" ht="19.5" customHeight="1" x14ac:dyDescent="0.25">
      <c r="A54" s="614">
        <v>1</v>
      </c>
      <c r="B54" s="624" t="s">
        <v>450</v>
      </c>
      <c r="C54" s="612">
        <f>SUM(E54:M54)+SUM(P54:S54)</f>
        <v>180056</v>
      </c>
      <c r="D54" s="612">
        <f t="shared" si="32"/>
        <v>180056</v>
      </c>
      <c r="E54" s="619"/>
      <c r="F54" s="619"/>
      <c r="G54" s="619"/>
      <c r="H54" s="619"/>
      <c r="I54" s="619"/>
      <c r="J54" s="619"/>
      <c r="K54" s="619"/>
      <c r="L54" s="619"/>
      <c r="M54" s="619"/>
      <c r="N54" s="619"/>
      <c r="O54" s="619"/>
      <c r="P54" s="615">
        <f>'[1]5.Chi tiet huyen '!$K$247</f>
        <v>180056</v>
      </c>
      <c r="Q54" s="619"/>
      <c r="R54" s="619"/>
      <c r="S54" s="619"/>
      <c r="T54" s="616"/>
      <c r="U54" s="616"/>
    </row>
    <row r="55" spans="1:21" ht="19.5" customHeight="1" x14ac:dyDescent="0.25">
      <c r="A55" s="614">
        <v>2</v>
      </c>
      <c r="B55" s="624" t="s">
        <v>317</v>
      </c>
      <c r="C55" s="612">
        <f t="shared" ref="C55:C59" si="38">SUM(E55:M55)+SUM(P55:S55)</f>
        <v>129556</v>
      </c>
      <c r="D55" s="612">
        <f t="shared" si="32"/>
        <v>129556</v>
      </c>
      <c r="E55" s="619"/>
      <c r="F55" s="619"/>
      <c r="G55" s="619"/>
      <c r="H55" s="619"/>
      <c r="I55" s="619"/>
      <c r="J55" s="619"/>
      <c r="K55" s="619"/>
      <c r="L55" s="619"/>
      <c r="M55" s="619"/>
      <c r="N55" s="619"/>
      <c r="O55" s="619"/>
      <c r="P55" s="615">
        <f>'[1]5.Chi tiet huyen '!$K$251</f>
        <v>129556</v>
      </c>
      <c r="Q55" s="619"/>
      <c r="R55" s="619"/>
      <c r="S55" s="619"/>
      <c r="T55" s="616"/>
      <c r="U55" s="616"/>
    </row>
    <row r="56" spans="1:21" ht="19.5" customHeight="1" x14ac:dyDescent="0.25">
      <c r="A56" s="614">
        <v>3</v>
      </c>
      <c r="B56" s="624" t="s">
        <v>318</v>
      </c>
      <c r="C56" s="612">
        <f t="shared" si="38"/>
        <v>180056</v>
      </c>
      <c r="D56" s="612">
        <f t="shared" si="32"/>
        <v>180056</v>
      </c>
      <c r="E56" s="619"/>
      <c r="F56" s="619"/>
      <c r="G56" s="619"/>
      <c r="H56" s="619"/>
      <c r="I56" s="619"/>
      <c r="J56" s="619"/>
      <c r="K56" s="619"/>
      <c r="L56" s="619"/>
      <c r="M56" s="619"/>
      <c r="N56" s="619"/>
      <c r="O56" s="619"/>
      <c r="P56" s="615">
        <f>'[1]5.Chi tiet huyen '!$K$255</f>
        <v>180056</v>
      </c>
      <c r="Q56" s="619"/>
      <c r="R56" s="619"/>
      <c r="S56" s="619"/>
      <c r="T56" s="616"/>
      <c r="U56" s="616"/>
    </row>
    <row r="57" spans="1:21" ht="19.5" customHeight="1" x14ac:dyDescent="0.25">
      <c r="A57" s="614">
        <v>4</v>
      </c>
      <c r="B57" s="625" t="s">
        <v>319</v>
      </c>
      <c r="C57" s="612">
        <f t="shared" si="38"/>
        <v>180056</v>
      </c>
      <c r="D57" s="612">
        <f t="shared" si="32"/>
        <v>180056</v>
      </c>
      <c r="E57" s="619"/>
      <c r="F57" s="619"/>
      <c r="G57" s="619"/>
      <c r="H57" s="619"/>
      <c r="I57" s="619"/>
      <c r="J57" s="619"/>
      <c r="K57" s="619"/>
      <c r="L57" s="619"/>
      <c r="M57" s="619"/>
      <c r="N57" s="619"/>
      <c r="O57" s="619"/>
      <c r="P57" s="615">
        <f>'[1]5.Chi tiet huyen '!$K$259</f>
        <v>180056</v>
      </c>
      <c r="Q57" s="619"/>
      <c r="R57" s="619"/>
      <c r="S57" s="619"/>
      <c r="T57" s="616"/>
      <c r="U57" s="616"/>
    </row>
    <row r="58" spans="1:21" ht="18" customHeight="1" x14ac:dyDescent="0.25">
      <c r="A58" s="614">
        <v>5</v>
      </c>
      <c r="B58" s="624" t="s">
        <v>320</v>
      </c>
      <c r="C58" s="612">
        <f t="shared" si="38"/>
        <v>180056</v>
      </c>
      <c r="D58" s="612">
        <f t="shared" si="32"/>
        <v>180056</v>
      </c>
      <c r="E58" s="619"/>
      <c r="F58" s="619"/>
      <c r="G58" s="619"/>
      <c r="H58" s="619"/>
      <c r="I58" s="619"/>
      <c r="J58" s="619"/>
      <c r="K58" s="619"/>
      <c r="L58" s="619"/>
      <c r="M58" s="619"/>
      <c r="N58" s="619"/>
      <c r="O58" s="619"/>
      <c r="P58" s="615">
        <f>'[1]5.Chi tiet huyen '!$K$263</f>
        <v>180056</v>
      </c>
      <c r="Q58" s="619"/>
      <c r="R58" s="619"/>
      <c r="S58" s="619"/>
      <c r="T58" s="616"/>
      <c r="U58" s="616"/>
    </row>
    <row r="59" spans="1:21" ht="18" customHeight="1" x14ac:dyDescent="0.25">
      <c r="A59" s="614">
        <v>6</v>
      </c>
      <c r="B59" s="625" t="s">
        <v>321</v>
      </c>
      <c r="C59" s="612">
        <f t="shared" si="38"/>
        <v>20000</v>
      </c>
      <c r="D59" s="612">
        <f t="shared" si="32"/>
        <v>20000</v>
      </c>
      <c r="E59" s="619"/>
      <c r="F59" s="619"/>
      <c r="G59" s="619"/>
      <c r="H59" s="619"/>
      <c r="I59" s="619"/>
      <c r="J59" s="619"/>
      <c r="K59" s="619"/>
      <c r="L59" s="619"/>
      <c r="M59" s="619"/>
      <c r="N59" s="619"/>
      <c r="O59" s="619"/>
      <c r="P59" s="615">
        <f>'[1]5.Chi tiet huyen '!$K$267</f>
        <v>20000</v>
      </c>
      <c r="Q59" s="619"/>
      <c r="R59" s="619"/>
      <c r="S59" s="619"/>
      <c r="T59" s="616"/>
      <c r="U59" s="616"/>
    </row>
    <row r="60" spans="1:21" s="623" customFormat="1" ht="19.5" customHeight="1" x14ac:dyDescent="0.25">
      <c r="A60" s="659" t="s">
        <v>16</v>
      </c>
      <c r="B60" s="626" t="s">
        <v>322</v>
      </c>
      <c r="C60" s="807">
        <f t="shared" ref="C60:E60" si="39">SUM(C61:C62)</f>
        <v>4508700</v>
      </c>
      <c r="D60" s="807">
        <f t="shared" si="39"/>
        <v>4508700</v>
      </c>
      <c r="E60" s="807">
        <f t="shared" si="39"/>
        <v>0</v>
      </c>
      <c r="F60" s="807">
        <f>SUM(F61:F62)</f>
        <v>3248200</v>
      </c>
      <c r="G60" s="807">
        <f>SUM(G61:G62)</f>
        <v>1260500</v>
      </c>
      <c r="H60" s="622">
        <f t="shared" ref="H60:T60" si="40">SUM(H61:H62)</f>
        <v>0</v>
      </c>
      <c r="I60" s="622">
        <f t="shared" si="40"/>
        <v>0</v>
      </c>
      <c r="J60" s="622">
        <f t="shared" si="40"/>
        <v>0</v>
      </c>
      <c r="K60" s="622">
        <f t="shared" si="40"/>
        <v>0</v>
      </c>
      <c r="L60" s="622">
        <f t="shared" si="40"/>
        <v>0</v>
      </c>
      <c r="M60" s="622">
        <f t="shared" si="40"/>
        <v>0</v>
      </c>
      <c r="N60" s="622">
        <f t="shared" si="40"/>
        <v>0</v>
      </c>
      <c r="O60" s="622">
        <f t="shared" si="40"/>
        <v>0</v>
      </c>
      <c r="P60" s="622">
        <f t="shared" si="40"/>
        <v>0</v>
      </c>
      <c r="Q60" s="622">
        <f t="shared" si="40"/>
        <v>0</v>
      </c>
      <c r="R60" s="622">
        <f t="shared" si="40"/>
        <v>0</v>
      </c>
      <c r="S60" s="622"/>
      <c r="T60" s="622">
        <f t="shared" si="40"/>
        <v>0</v>
      </c>
      <c r="U60" s="622">
        <f>SUM(U61:U62)</f>
        <v>0</v>
      </c>
    </row>
    <row r="61" spans="1:21" ht="19.5" customHeight="1" x14ac:dyDescent="0.25">
      <c r="A61" s="614">
        <v>26</v>
      </c>
      <c r="B61" s="426" t="s">
        <v>323</v>
      </c>
      <c r="C61" s="612">
        <f>SUM(E61:M61)+SUM(P61:S61)</f>
        <v>1260500</v>
      </c>
      <c r="D61" s="612">
        <f t="shared" si="32"/>
        <v>1260500</v>
      </c>
      <c r="E61" s="615"/>
      <c r="F61" s="628"/>
      <c r="G61" s="615">
        <f>'[1]5.Chi tiet huyen '!$K$376</f>
        <v>1260500</v>
      </c>
      <c r="H61" s="615"/>
      <c r="I61" s="615"/>
      <c r="J61" s="619"/>
      <c r="K61" s="619"/>
      <c r="L61" s="619"/>
      <c r="M61" s="615"/>
      <c r="N61" s="619"/>
      <c r="O61" s="619"/>
      <c r="P61" s="619"/>
      <c r="Q61" s="619"/>
      <c r="R61" s="619"/>
      <c r="S61" s="619"/>
      <c r="T61" s="629"/>
      <c r="U61" s="629"/>
    </row>
    <row r="62" spans="1:21" ht="19.5" customHeight="1" x14ac:dyDescent="0.25">
      <c r="A62" s="614">
        <v>27</v>
      </c>
      <c r="B62" s="426" t="s">
        <v>447</v>
      </c>
      <c r="C62" s="612">
        <f>SUM(E62:M62)+SUM(P62:S62)</f>
        <v>3248200</v>
      </c>
      <c r="D62" s="612">
        <f t="shared" si="32"/>
        <v>3248200</v>
      </c>
      <c r="E62" s="615"/>
      <c r="F62" s="619">
        <f>'[1]5.Chi tiet huyen '!$K$388</f>
        <v>3248200</v>
      </c>
      <c r="G62" s="615"/>
      <c r="H62" s="615"/>
      <c r="I62" s="615"/>
      <c r="J62" s="619"/>
      <c r="K62" s="619"/>
      <c r="L62" s="619"/>
      <c r="M62" s="619"/>
      <c r="N62" s="619"/>
      <c r="O62" s="619"/>
      <c r="P62" s="619"/>
      <c r="Q62" s="619"/>
      <c r="R62" s="619"/>
      <c r="S62" s="619"/>
      <c r="T62" s="629"/>
      <c r="U62" s="629"/>
    </row>
    <row r="63" spans="1:21" s="623" customFormat="1" ht="19.5" customHeight="1" x14ac:dyDescent="0.25">
      <c r="A63" s="659" t="s">
        <v>324</v>
      </c>
      <c r="B63" s="649" t="s">
        <v>325</v>
      </c>
      <c r="C63" s="622">
        <f>SUM(C64:C73)</f>
        <v>17635137.875072002</v>
      </c>
      <c r="D63" s="622">
        <f t="shared" ref="D63:L63" si="41">SUM(D64:D73)</f>
        <v>17578987.875072002</v>
      </c>
      <c r="E63" s="622">
        <f t="shared" si="41"/>
        <v>0</v>
      </c>
      <c r="F63" s="622">
        <f t="shared" si="41"/>
        <v>0</v>
      </c>
      <c r="G63" s="622">
        <f t="shared" si="41"/>
        <v>0</v>
      </c>
      <c r="H63" s="622">
        <f t="shared" si="41"/>
        <v>0</v>
      </c>
      <c r="I63" s="622">
        <f t="shared" si="41"/>
        <v>0</v>
      </c>
      <c r="J63" s="622">
        <f t="shared" si="41"/>
        <v>0</v>
      </c>
      <c r="K63" s="622">
        <f t="shared" si="41"/>
        <v>0</v>
      </c>
      <c r="L63" s="622">
        <f t="shared" si="41"/>
        <v>0</v>
      </c>
      <c r="M63" s="622">
        <f t="shared" ref="M63:R63" si="42">SUM(M64:M73)</f>
        <v>4300000</v>
      </c>
      <c r="N63" s="622">
        <f t="shared" si="42"/>
        <v>0</v>
      </c>
      <c r="O63" s="632">
        <f t="shared" si="42"/>
        <v>0</v>
      </c>
      <c r="P63" s="622">
        <f t="shared" si="42"/>
        <v>12167637.875072002</v>
      </c>
      <c r="Q63" s="622">
        <f t="shared" si="42"/>
        <v>0</v>
      </c>
      <c r="R63" s="627">
        <f t="shared" si="42"/>
        <v>1167500</v>
      </c>
      <c r="S63" s="627"/>
      <c r="T63" s="622">
        <f>SUM(T64:T73)</f>
        <v>1051600</v>
      </c>
      <c r="U63" s="622">
        <f>SUM(U64:U73)</f>
        <v>700599.87500799901</v>
      </c>
    </row>
    <row r="64" spans="1:21" ht="18.95" customHeight="1" x14ac:dyDescent="0.25">
      <c r="A64" s="614">
        <v>1</v>
      </c>
      <c r="B64" s="618" t="s">
        <v>326</v>
      </c>
      <c r="C64" s="612">
        <f t="shared" ref="C64:C78" si="43">SUM(E64:M64)+SUM(P64:S64)</f>
        <v>124200</v>
      </c>
      <c r="D64" s="612">
        <f t="shared" si="32"/>
        <v>124200</v>
      </c>
      <c r="E64" s="619"/>
      <c r="F64" s="628"/>
      <c r="G64" s="619"/>
      <c r="H64" s="619"/>
      <c r="I64" s="619"/>
      <c r="J64" s="619"/>
      <c r="K64" s="619"/>
      <c r="L64" s="619"/>
      <c r="M64" s="615"/>
      <c r="N64" s="615"/>
      <c r="O64" s="615"/>
      <c r="P64" s="615">
        <f>'[1]5.Chi tiet huyen '!$K$232</f>
        <v>124200</v>
      </c>
      <c r="Q64" s="619"/>
      <c r="R64" s="619"/>
      <c r="S64" s="619"/>
      <c r="T64" s="629"/>
      <c r="U64" s="629"/>
    </row>
    <row r="65" spans="1:21" ht="18.95" customHeight="1" x14ac:dyDescent="0.25">
      <c r="A65" s="614">
        <v>2</v>
      </c>
      <c r="B65" s="426" t="s">
        <v>327</v>
      </c>
      <c r="C65" s="612">
        <f t="shared" si="43"/>
        <v>1000000</v>
      </c>
      <c r="D65" s="612">
        <f t="shared" si="32"/>
        <v>1000000</v>
      </c>
      <c r="E65" s="619"/>
      <c r="F65" s="619"/>
      <c r="G65" s="619"/>
      <c r="H65" s="619"/>
      <c r="I65" s="619"/>
      <c r="J65" s="619"/>
      <c r="K65" s="619"/>
      <c r="L65" s="619"/>
      <c r="M65" s="619"/>
      <c r="N65" s="619"/>
      <c r="O65" s="615"/>
      <c r="P65" s="615">
        <f>'[1]5.Chi tiet huyen '!$K$233</f>
        <v>1000000</v>
      </c>
      <c r="Q65" s="619"/>
      <c r="R65" s="619"/>
      <c r="S65" s="619"/>
      <c r="T65" s="629"/>
      <c r="U65" s="629"/>
    </row>
    <row r="66" spans="1:21" ht="19.5" customHeight="1" x14ac:dyDescent="0.25">
      <c r="A66" s="614">
        <v>3</v>
      </c>
      <c r="B66" s="426" t="s">
        <v>448</v>
      </c>
      <c r="C66" s="612">
        <f>SUM(E66:M66)+SUM(P66:S66)</f>
        <v>20050</v>
      </c>
      <c r="D66" s="612">
        <f>C66</f>
        <v>20050</v>
      </c>
      <c r="E66" s="619"/>
      <c r="F66" s="619"/>
      <c r="G66" s="619"/>
      <c r="H66" s="619"/>
      <c r="I66" s="619"/>
      <c r="J66" s="619"/>
      <c r="K66" s="619"/>
      <c r="L66" s="619"/>
      <c r="M66" s="619"/>
      <c r="N66" s="619"/>
      <c r="O66" s="615"/>
      <c r="P66" s="615">
        <f>'[1]5.Chi tiet huyen '!$K$272</f>
        <v>20050</v>
      </c>
      <c r="Q66" s="619"/>
      <c r="R66" s="619"/>
      <c r="S66" s="619"/>
      <c r="T66" s="629"/>
      <c r="U66" s="629"/>
    </row>
    <row r="67" spans="1:21" ht="19.5" customHeight="1" x14ac:dyDescent="0.25">
      <c r="A67" s="614">
        <v>4</v>
      </c>
      <c r="B67" s="426" t="s">
        <v>512</v>
      </c>
      <c r="C67" s="612">
        <f t="shared" si="43"/>
        <v>32500</v>
      </c>
      <c r="D67" s="612">
        <f t="shared" si="32"/>
        <v>32500</v>
      </c>
      <c r="E67" s="619"/>
      <c r="F67" s="619"/>
      <c r="G67" s="619"/>
      <c r="H67" s="619"/>
      <c r="I67" s="619"/>
      <c r="J67" s="619"/>
      <c r="K67" s="619"/>
      <c r="L67" s="619"/>
      <c r="M67" s="619"/>
      <c r="N67" s="619"/>
      <c r="O67" s="615"/>
      <c r="P67" s="615">
        <f>'[1]5.Chi tiet huyen '!$K$236</f>
        <v>32500</v>
      </c>
      <c r="Q67" s="619"/>
      <c r="R67" s="619"/>
      <c r="S67" s="619"/>
      <c r="T67" s="629"/>
      <c r="U67" s="629"/>
    </row>
    <row r="68" spans="1:21" ht="19.5" customHeight="1" x14ac:dyDescent="0.25">
      <c r="A68" s="614">
        <v>5</v>
      </c>
      <c r="B68" s="426" t="s">
        <v>515</v>
      </c>
      <c r="C68" s="612">
        <f t="shared" si="43"/>
        <v>7350</v>
      </c>
      <c r="D68" s="612">
        <f t="shared" si="32"/>
        <v>7350</v>
      </c>
      <c r="E68" s="619"/>
      <c r="F68" s="619"/>
      <c r="G68" s="619"/>
      <c r="H68" s="619"/>
      <c r="I68" s="619"/>
      <c r="J68" s="619"/>
      <c r="K68" s="619"/>
      <c r="L68" s="619"/>
      <c r="M68" s="615"/>
      <c r="N68" s="619"/>
      <c r="O68" s="615"/>
      <c r="P68" s="615">
        <f>'[1]5.Chi tiet huyen '!$K$271</f>
        <v>7350</v>
      </c>
      <c r="Q68" s="619"/>
      <c r="R68" s="619"/>
      <c r="S68" s="619"/>
      <c r="T68" s="629"/>
      <c r="U68" s="629"/>
    </row>
    <row r="69" spans="1:21" ht="19.5" customHeight="1" x14ac:dyDescent="0.25">
      <c r="A69" s="614">
        <v>6</v>
      </c>
      <c r="B69" s="426" t="s">
        <v>614</v>
      </c>
      <c r="C69" s="612">
        <f t="shared" si="43"/>
        <v>25000</v>
      </c>
      <c r="D69" s="612"/>
      <c r="E69" s="619"/>
      <c r="F69" s="619"/>
      <c r="G69" s="619"/>
      <c r="H69" s="619"/>
      <c r="I69" s="619"/>
      <c r="J69" s="619"/>
      <c r="K69" s="619"/>
      <c r="L69" s="619"/>
      <c r="M69" s="615"/>
      <c r="N69" s="619"/>
      <c r="O69" s="615"/>
      <c r="P69" s="615">
        <f>'[1]5.Chi tiet huyen '!$K$237</f>
        <v>25000</v>
      </c>
      <c r="Q69" s="619"/>
      <c r="R69" s="619"/>
      <c r="S69" s="619"/>
      <c r="T69" s="629"/>
      <c r="U69" s="629"/>
    </row>
    <row r="70" spans="1:21" ht="19.5" customHeight="1" x14ac:dyDescent="0.25">
      <c r="A70" s="614">
        <v>7</v>
      </c>
      <c r="B70" s="426" t="s">
        <v>615</v>
      </c>
      <c r="C70" s="612">
        <f t="shared" si="43"/>
        <v>25000</v>
      </c>
      <c r="D70" s="612"/>
      <c r="E70" s="619"/>
      <c r="F70" s="619"/>
      <c r="G70" s="619"/>
      <c r="H70" s="619"/>
      <c r="I70" s="619"/>
      <c r="J70" s="619"/>
      <c r="K70" s="619"/>
      <c r="L70" s="619"/>
      <c r="M70" s="615"/>
      <c r="N70" s="619"/>
      <c r="O70" s="615"/>
      <c r="P70" s="615">
        <f>'[1]5.Chi tiet huyen '!$K$238</f>
        <v>25000</v>
      </c>
      <c r="Q70" s="619"/>
      <c r="R70" s="619"/>
      <c r="S70" s="619"/>
      <c r="T70" s="629"/>
      <c r="U70" s="629"/>
    </row>
    <row r="71" spans="1:21" ht="19.5" customHeight="1" x14ac:dyDescent="0.25">
      <c r="A71" s="614">
        <v>8</v>
      </c>
      <c r="B71" s="426" t="s">
        <v>616</v>
      </c>
      <c r="C71" s="612">
        <f t="shared" si="43"/>
        <v>6150</v>
      </c>
      <c r="D71" s="612"/>
      <c r="E71" s="619"/>
      <c r="F71" s="619"/>
      <c r="G71" s="619"/>
      <c r="H71" s="619"/>
      <c r="I71" s="619"/>
      <c r="J71" s="619"/>
      <c r="K71" s="619"/>
      <c r="L71" s="619"/>
      <c r="M71" s="615"/>
      <c r="N71" s="619"/>
      <c r="O71" s="615"/>
      <c r="P71" s="615">
        <f>'[1]5.Chi tiet huyen '!$K$269</f>
        <v>6150</v>
      </c>
      <c r="Q71" s="619"/>
      <c r="R71" s="619"/>
      <c r="S71" s="619"/>
      <c r="T71" s="629"/>
      <c r="U71" s="629"/>
    </row>
    <row r="72" spans="1:21" ht="19.5" customHeight="1" x14ac:dyDescent="0.25">
      <c r="A72" s="614">
        <v>9</v>
      </c>
      <c r="B72" s="426" t="s">
        <v>617</v>
      </c>
      <c r="C72" s="612">
        <f t="shared" si="43"/>
        <v>8400</v>
      </c>
      <c r="D72" s="612">
        <f t="shared" si="32"/>
        <v>8400</v>
      </c>
      <c r="E72" s="619"/>
      <c r="F72" s="619"/>
      <c r="G72" s="619"/>
      <c r="H72" s="619"/>
      <c r="I72" s="619"/>
      <c r="J72" s="619"/>
      <c r="K72" s="619"/>
      <c r="L72" s="619"/>
      <c r="M72" s="615"/>
      <c r="N72" s="619"/>
      <c r="O72" s="615"/>
      <c r="P72" s="615">
        <f>+'[2]5.Chi tiet huyen '!$K$270</f>
        <v>8400</v>
      </c>
      <c r="Q72" s="619"/>
      <c r="R72" s="619"/>
      <c r="S72" s="619"/>
      <c r="T72" s="629"/>
      <c r="U72" s="629"/>
    </row>
    <row r="73" spans="1:21" ht="19.5" customHeight="1" x14ac:dyDescent="0.25">
      <c r="A73" s="614">
        <v>10</v>
      </c>
      <c r="B73" s="426" t="s">
        <v>328</v>
      </c>
      <c r="C73" s="615">
        <f t="shared" ref="C73:L73" si="44">SUM(C74:C76)</f>
        <v>16386487.875072002</v>
      </c>
      <c r="D73" s="615">
        <f t="shared" si="44"/>
        <v>16386487.875072002</v>
      </c>
      <c r="E73" s="615">
        <f t="shared" si="44"/>
        <v>0</v>
      </c>
      <c r="F73" s="615">
        <f t="shared" si="44"/>
        <v>0</v>
      </c>
      <c r="G73" s="615">
        <f t="shared" si="44"/>
        <v>0</v>
      </c>
      <c r="H73" s="615">
        <f t="shared" si="44"/>
        <v>0</v>
      </c>
      <c r="I73" s="615">
        <f t="shared" si="44"/>
        <v>0</v>
      </c>
      <c r="J73" s="615">
        <f t="shared" si="44"/>
        <v>0</v>
      </c>
      <c r="K73" s="615">
        <f t="shared" si="44"/>
        <v>0</v>
      </c>
      <c r="L73" s="615">
        <f t="shared" si="44"/>
        <v>0</v>
      </c>
      <c r="M73" s="615">
        <f t="shared" ref="M73:R73" si="45">SUM(M74:M76)</f>
        <v>4300000</v>
      </c>
      <c r="N73" s="615">
        <f t="shared" si="45"/>
        <v>0</v>
      </c>
      <c r="O73" s="615">
        <f t="shared" si="45"/>
        <v>0</v>
      </c>
      <c r="P73" s="615">
        <f t="shared" si="45"/>
        <v>10918987.875072002</v>
      </c>
      <c r="Q73" s="615">
        <f t="shared" si="45"/>
        <v>0</v>
      </c>
      <c r="R73" s="628">
        <f t="shared" si="45"/>
        <v>1167500</v>
      </c>
      <c r="S73" s="628"/>
      <c r="T73" s="615">
        <f>SUM(T74:T76)</f>
        <v>1051600</v>
      </c>
      <c r="U73" s="615">
        <f>SUM(U74:U76)</f>
        <v>700599.87500799901</v>
      </c>
    </row>
    <row r="74" spans="1:21" s="678" customFormat="1" ht="19.5" customHeight="1" x14ac:dyDescent="0.25">
      <c r="A74" s="670" t="s">
        <v>329</v>
      </c>
      <c r="B74" s="671" t="s">
        <v>330</v>
      </c>
      <c r="C74" s="672">
        <f t="shared" si="43"/>
        <v>4300000</v>
      </c>
      <c r="D74" s="672">
        <f t="shared" ref="D74:D78" si="46">C74</f>
        <v>4300000</v>
      </c>
      <c r="E74" s="673"/>
      <c r="F74" s="674"/>
      <c r="G74" s="673"/>
      <c r="H74" s="673"/>
      <c r="I74" s="673"/>
      <c r="J74" s="673"/>
      <c r="K74" s="673"/>
      <c r="L74" s="673"/>
      <c r="M74" s="675">
        <f>+'[4]3.TH-HX'!$G$14</f>
        <v>4300000</v>
      </c>
      <c r="N74" s="673"/>
      <c r="O74" s="675"/>
      <c r="P74" s="675"/>
      <c r="Q74" s="673"/>
      <c r="R74" s="676"/>
      <c r="S74" s="676"/>
      <c r="T74" s="677"/>
      <c r="U74" s="677"/>
    </row>
    <row r="75" spans="1:21" s="678" customFormat="1" ht="20.45" customHeight="1" x14ac:dyDescent="0.25">
      <c r="A75" s="670" t="s">
        <v>329</v>
      </c>
      <c r="B75" s="671" t="s">
        <v>331</v>
      </c>
      <c r="C75" s="672">
        <f t="shared" si="43"/>
        <v>10918987.875072002</v>
      </c>
      <c r="D75" s="672">
        <f t="shared" si="46"/>
        <v>10918987.875072002</v>
      </c>
      <c r="E75" s="673"/>
      <c r="F75" s="674"/>
      <c r="G75" s="675"/>
      <c r="H75" s="673"/>
      <c r="I75" s="673"/>
      <c r="J75" s="673"/>
      <c r="K75" s="673"/>
      <c r="L75" s="673"/>
      <c r="M75" s="675"/>
      <c r="N75" s="673"/>
      <c r="O75" s="675"/>
      <c r="P75" s="675">
        <f>+'[6]3.TH-HX'!$G$16</f>
        <v>10918987.875072002</v>
      </c>
      <c r="Q75" s="675"/>
      <c r="R75" s="676"/>
      <c r="S75" s="676"/>
      <c r="T75" s="677">
        <f>+'[6]5.Chi tiet huyen '!$H$411</f>
        <v>1051600</v>
      </c>
      <c r="U75" s="677">
        <f>+'[6]5.Chi tiet huyen '!$I$411</f>
        <v>700599.87500799901</v>
      </c>
    </row>
    <row r="76" spans="1:21" s="678" customFormat="1" ht="20.45" customHeight="1" x14ac:dyDescent="0.25">
      <c r="A76" s="670" t="s">
        <v>329</v>
      </c>
      <c r="B76" s="679" t="s">
        <v>332</v>
      </c>
      <c r="C76" s="672">
        <f t="shared" si="43"/>
        <v>1167500</v>
      </c>
      <c r="D76" s="672">
        <f t="shared" si="46"/>
        <v>1167500</v>
      </c>
      <c r="E76" s="673"/>
      <c r="F76" s="673"/>
      <c r="G76" s="673"/>
      <c r="H76" s="673"/>
      <c r="I76" s="673"/>
      <c r="J76" s="673"/>
      <c r="K76" s="673"/>
      <c r="L76" s="673"/>
      <c r="M76" s="675"/>
      <c r="N76" s="673"/>
      <c r="O76" s="675"/>
      <c r="P76" s="675"/>
      <c r="Q76" s="675"/>
      <c r="R76" s="675">
        <f>+'[4]3.TH-HX'!$G$26</f>
        <v>1167500</v>
      </c>
      <c r="S76" s="676"/>
      <c r="T76" s="677"/>
      <c r="U76" s="677"/>
    </row>
    <row r="77" spans="1:21" s="623" customFormat="1" ht="19.5" customHeight="1" x14ac:dyDescent="0.25">
      <c r="A77" s="630" t="s">
        <v>333</v>
      </c>
      <c r="B77" s="631" t="s">
        <v>87</v>
      </c>
      <c r="C77" s="621">
        <f t="shared" si="43"/>
        <v>9020900</v>
      </c>
      <c r="D77" s="621">
        <f t="shared" si="46"/>
        <v>9020900</v>
      </c>
      <c r="E77" s="799"/>
      <c r="F77" s="799"/>
      <c r="G77" s="799"/>
      <c r="H77" s="799"/>
      <c r="I77" s="799"/>
      <c r="J77" s="799"/>
      <c r="K77" s="799"/>
      <c r="L77" s="799"/>
      <c r="M77" s="799"/>
      <c r="N77" s="799"/>
      <c r="O77" s="622"/>
      <c r="P77" s="622"/>
      <c r="Q77" s="799"/>
      <c r="R77" s="622"/>
      <c r="S77" s="632">
        <f>+'[4]3.TH-HX'!$G$28</f>
        <v>9020900</v>
      </c>
      <c r="T77" s="633"/>
      <c r="U77" s="633"/>
    </row>
    <row r="78" spans="1:21" s="623" customFormat="1" ht="29.25" customHeight="1" x14ac:dyDescent="0.25">
      <c r="A78" s="630" t="s">
        <v>334</v>
      </c>
      <c r="B78" s="631" t="s">
        <v>88</v>
      </c>
      <c r="C78" s="612">
        <f t="shared" si="43"/>
        <v>0</v>
      </c>
      <c r="D78" s="612">
        <f t="shared" si="46"/>
        <v>0</v>
      </c>
      <c r="E78" s="799"/>
      <c r="F78" s="799"/>
      <c r="G78" s="799"/>
      <c r="H78" s="799"/>
      <c r="I78" s="799"/>
      <c r="J78" s="799"/>
      <c r="K78" s="799"/>
      <c r="L78" s="799"/>
      <c r="M78" s="799"/>
      <c r="N78" s="799"/>
      <c r="O78" s="622"/>
      <c r="P78" s="622"/>
      <c r="Q78" s="799"/>
      <c r="R78" s="799"/>
      <c r="S78" s="799"/>
      <c r="T78" s="633"/>
      <c r="U78" s="633"/>
    </row>
    <row r="79" spans="1:21" s="623" customFormat="1" ht="33" customHeight="1" x14ac:dyDescent="0.25">
      <c r="A79" s="659" t="s">
        <v>336</v>
      </c>
      <c r="B79" s="631" t="s">
        <v>335</v>
      </c>
      <c r="C79" s="621">
        <f>SUM(E79:M79)+SUM(P79:S79)</f>
        <v>124357449.47199999</v>
      </c>
      <c r="D79" s="622">
        <f>C79</f>
        <v>124357449.47199999</v>
      </c>
      <c r="E79" s="622"/>
      <c r="F79" s="622">
        <f>+'[4]7. TH chi xa 25'!$C$40</f>
        <v>6789507.1999999993</v>
      </c>
      <c r="G79" s="622">
        <f>+'[4]3.TH-HX'!$F$24</f>
        <v>3027200</v>
      </c>
      <c r="H79" s="622"/>
      <c r="I79" s="622">
        <f>+'[4]3.TH-HX'!$F$20</f>
        <v>650000</v>
      </c>
      <c r="J79" s="622">
        <f>+'[4]3.TH-HX'!$F$22</f>
        <v>261000</v>
      </c>
      <c r="K79" s="622"/>
      <c r="L79" s="622">
        <f>+'[4]3.TH-HX'!$F$15</f>
        <v>270000</v>
      </c>
      <c r="M79" s="622">
        <f>+'[4]3.TH-HX'!$F$14+'[4]3.TH-HX'!$F$36</f>
        <v>6888700</v>
      </c>
      <c r="N79" s="622">
        <f>+'[4]6a'!$D$146+'[4]6a'!$D$46</f>
        <v>920700</v>
      </c>
      <c r="O79" s="622"/>
      <c r="P79" s="622">
        <f>+'[5]3.TH-HX'!$F$16+'[5]3.TH-HX'!$F$40</f>
        <v>101064898.67199999</v>
      </c>
      <c r="Q79" s="622">
        <f>+'[5]3.TH-HX'!$F$23</f>
        <v>2545543.6</v>
      </c>
      <c r="R79" s="622">
        <f>+'[4]3.TH-HX'!$F$26</f>
        <v>570500</v>
      </c>
      <c r="S79" s="622">
        <f>+'[4]3.TH-HX'!$F$28</f>
        <v>2290100</v>
      </c>
      <c r="T79" s="650">
        <f>+'[4]3.TH-HX'!$F$74</f>
        <v>784300</v>
      </c>
      <c r="U79" s="650"/>
    </row>
    <row r="80" spans="1:21" s="655" customFormat="1" ht="28.5" customHeight="1" x14ac:dyDescent="0.15">
      <c r="A80" s="651" t="s">
        <v>344</v>
      </c>
      <c r="B80" s="652" t="s">
        <v>78</v>
      </c>
      <c r="C80" s="628">
        <f>SUM(E80:M80)+SUM(P80:R80)</f>
        <v>0</v>
      </c>
      <c r="D80" s="622">
        <f>C80-T80</f>
        <v>0</v>
      </c>
      <c r="E80" s="653"/>
      <c r="F80" s="653"/>
      <c r="G80" s="653"/>
      <c r="H80" s="653"/>
      <c r="I80" s="653"/>
      <c r="J80" s="653"/>
      <c r="K80" s="653"/>
      <c r="L80" s="653"/>
      <c r="M80" s="653"/>
      <c r="N80" s="653"/>
      <c r="O80" s="653"/>
      <c r="P80" s="653"/>
      <c r="Q80" s="653"/>
      <c r="R80" s="653"/>
      <c r="S80" s="653"/>
      <c r="T80" s="654"/>
      <c r="U80" s="654"/>
    </row>
    <row r="81" spans="1:21" ht="45" customHeight="1" x14ac:dyDescent="0.25">
      <c r="A81" s="896"/>
      <c r="B81" s="896"/>
      <c r="C81" s="896"/>
      <c r="D81" s="896"/>
      <c r="E81" s="896"/>
      <c r="F81" s="896"/>
      <c r="G81" s="896"/>
      <c r="H81" s="896"/>
      <c r="I81" s="896"/>
      <c r="J81" s="896"/>
      <c r="K81" s="896"/>
      <c r="L81" s="896"/>
      <c r="M81" s="896"/>
      <c r="N81" s="896"/>
      <c r="O81" s="896"/>
      <c r="P81" s="896"/>
      <c r="Q81" s="896"/>
      <c r="R81" s="896"/>
      <c r="S81" s="896"/>
      <c r="T81" s="896"/>
      <c r="U81" s="660"/>
    </row>
    <row r="82" spans="1:21" ht="19.5" customHeight="1" x14ac:dyDescent="0.25">
      <c r="D82" s="656"/>
      <c r="E82" s="797"/>
      <c r="F82" s="895"/>
      <c r="G82" s="895"/>
      <c r="P82" s="622"/>
      <c r="S82" s="657"/>
    </row>
    <row r="83" spans="1:21" ht="19.5" customHeight="1" x14ac:dyDescent="0.25">
      <c r="D83" s="656"/>
      <c r="E83" s="797"/>
      <c r="F83" s="895"/>
      <c r="G83" s="895"/>
      <c r="P83" s="622"/>
    </row>
    <row r="84" spans="1:21" ht="19.5" customHeight="1" x14ac:dyDescent="0.25"/>
    <row r="85" spans="1:21" ht="19.5" customHeight="1" x14ac:dyDescent="0.25"/>
    <row r="86" spans="1:21" ht="19.5" customHeight="1" x14ac:dyDescent="0.25"/>
    <row r="87" spans="1:21" ht="19.5" customHeight="1" x14ac:dyDescent="0.25"/>
    <row r="88" spans="1:21" ht="19.5" customHeight="1" x14ac:dyDescent="0.25"/>
    <row r="89" spans="1:21" ht="19.5" customHeight="1" x14ac:dyDescent="0.25"/>
    <row r="90" spans="1:21" ht="19.5" customHeight="1" x14ac:dyDescent="0.25"/>
    <row r="91" spans="1:21" ht="19.5" customHeight="1" x14ac:dyDescent="0.25"/>
    <row r="92" spans="1:21" ht="19.5" customHeight="1" x14ac:dyDescent="0.25"/>
    <row r="93" spans="1:21" ht="19.5" customHeight="1" x14ac:dyDescent="0.25"/>
    <row r="94" spans="1:21" ht="19.5" customHeight="1" x14ac:dyDescent="0.25"/>
    <row r="95" spans="1:21" ht="19.5" customHeight="1" x14ac:dyDescent="0.25"/>
    <row r="96" spans="1:21" ht="19.5" customHeight="1" x14ac:dyDescent="0.25"/>
    <row r="97" ht="19.5" customHeight="1" x14ac:dyDescent="0.25"/>
    <row r="98" ht="19.5" customHeight="1" x14ac:dyDescent="0.25"/>
    <row r="99" ht="19.5" customHeight="1" x14ac:dyDescent="0.25"/>
    <row r="100" ht="19.5" customHeight="1" x14ac:dyDescent="0.25"/>
    <row r="101" ht="19.5" customHeight="1" x14ac:dyDescent="0.25"/>
    <row r="102" ht="19.5" customHeight="1" x14ac:dyDescent="0.25"/>
    <row r="103" ht="19.5" customHeight="1" x14ac:dyDescent="0.25"/>
    <row r="104" ht="19.5" customHeight="1" x14ac:dyDescent="0.25"/>
    <row r="105" ht="19.5" customHeight="1" x14ac:dyDescent="0.25"/>
    <row r="106" ht="19.5" customHeight="1" x14ac:dyDescent="0.25"/>
    <row r="107" ht="19.5" customHeight="1" x14ac:dyDescent="0.25"/>
    <row r="108" ht="19.5" customHeight="1" x14ac:dyDescent="0.25"/>
    <row r="109" ht="19.5" customHeight="1" x14ac:dyDescent="0.25"/>
    <row r="110" ht="19.5" customHeight="1" x14ac:dyDescent="0.25"/>
    <row r="111" ht="19.5" customHeight="1" x14ac:dyDescent="0.25"/>
    <row r="112" ht="19.5" customHeight="1" x14ac:dyDescent="0.25"/>
    <row r="113" ht="19.5" customHeight="1" x14ac:dyDescent="0.25"/>
    <row r="114" ht="19.5" customHeight="1" x14ac:dyDescent="0.25"/>
    <row r="115" ht="19.5" customHeight="1" x14ac:dyDescent="0.25"/>
    <row r="116" ht="19.5" customHeight="1" x14ac:dyDescent="0.25"/>
    <row r="117" ht="19.5" customHeight="1" x14ac:dyDescent="0.25"/>
    <row r="118" ht="19.5" customHeight="1" x14ac:dyDescent="0.25"/>
    <row r="119" ht="19.5" customHeight="1" x14ac:dyDescent="0.25"/>
    <row r="120" ht="19.5" customHeight="1" x14ac:dyDescent="0.25"/>
    <row r="121" ht="19.5" customHeight="1" x14ac:dyDescent="0.25"/>
    <row r="122" ht="19.5" customHeight="1" x14ac:dyDescent="0.25"/>
    <row r="123" ht="19.5" customHeight="1" x14ac:dyDescent="0.25"/>
    <row r="124" ht="19.5" customHeight="1" x14ac:dyDescent="0.25"/>
    <row r="125" ht="19.5" customHeight="1" x14ac:dyDescent="0.25"/>
    <row r="126" ht="19.5" customHeight="1" x14ac:dyDescent="0.25"/>
    <row r="127" ht="19.5" customHeight="1" x14ac:dyDescent="0.25"/>
    <row r="128" ht="19.5" customHeight="1" x14ac:dyDescent="0.25"/>
    <row r="129" ht="19.5" customHeight="1" x14ac:dyDescent="0.25"/>
    <row r="130" ht="19.5" customHeight="1" x14ac:dyDescent="0.25"/>
    <row r="131" ht="19.5" customHeight="1" x14ac:dyDescent="0.25"/>
    <row r="132" ht="19.5" customHeight="1" x14ac:dyDescent="0.25"/>
    <row r="133" ht="19.5" customHeight="1" x14ac:dyDescent="0.25"/>
    <row r="134" ht="19.5" customHeight="1" x14ac:dyDescent="0.25"/>
    <row r="135" ht="19.5" customHeight="1" x14ac:dyDescent="0.25"/>
    <row r="136" ht="19.5" customHeight="1" x14ac:dyDescent="0.25"/>
    <row r="137" ht="19.5" customHeight="1" x14ac:dyDescent="0.25"/>
    <row r="138" ht="19.5" customHeight="1" x14ac:dyDescent="0.25"/>
    <row r="139" ht="16.5" customHeight="1" x14ac:dyDescent="0.25"/>
    <row r="142" ht="21.75" customHeight="1" x14ac:dyDescent="0.25"/>
    <row r="146" ht="15.75" customHeight="1" x14ac:dyDescent="0.25"/>
    <row r="147" ht="15.75" customHeight="1" x14ac:dyDescent="0.25"/>
    <row r="148" ht="15.75" customHeight="1" x14ac:dyDescent="0.25"/>
    <row r="149" ht="15.75" customHeight="1" x14ac:dyDescent="0.25"/>
  </sheetData>
  <mergeCells count="26">
    <mergeCell ref="U5:U6"/>
    <mergeCell ref="S4:U4"/>
    <mergeCell ref="A2:R2"/>
    <mergeCell ref="A3:T3"/>
    <mergeCell ref="M5:M6"/>
    <mergeCell ref="N5:O5"/>
    <mergeCell ref="R5:R6"/>
    <mergeCell ref="A5:A6"/>
    <mergeCell ref="P5:P6"/>
    <mergeCell ref="I5:I6"/>
    <mergeCell ref="B5:B6"/>
    <mergeCell ref="S5:S6"/>
    <mergeCell ref="T5:T6"/>
    <mergeCell ref="F83:G83"/>
    <mergeCell ref="A81:T81"/>
    <mergeCell ref="F82:G82"/>
    <mergeCell ref="Q5:Q6"/>
    <mergeCell ref="C5:C6"/>
    <mergeCell ref="D5:D6"/>
    <mergeCell ref="F5:F6"/>
    <mergeCell ref="K5:K6"/>
    <mergeCell ref="E5:E6"/>
    <mergeCell ref="G5:G6"/>
    <mergeCell ref="H5:H6"/>
    <mergeCell ref="L5:L6"/>
    <mergeCell ref="J5:J6"/>
  </mergeCells>
  <phoneticPr fontId="0" type="noConversion"/>
  <pageMargins left="0.27559055118110198" right="0.23622047244094499" top="0.6" bottom="0.2" header="0.43307086614173201" footer="0.196850393700787"/>
  <pageSetup paperSize="8" scale="85" firstPageNumber="101" orientation="landscape" r:id="rId1"/>
  <headerFooter>
    <oddHeader>&amp;RBiểu số 4.25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5"/>
  <sheetViews>
    <sheetView workbookViewId="0">
      <selection activeCell="R10" sqref="R10"/>
    </sheetView>
  </sheetViews>
  <sheetFormatPr defaultColWidth="8.625" defaultRowHeight="15.75" x14ac:dyDescent="0.25"/>
  <cols>
    <col min="1" max="1" width="4.125" style="112" customWidth="1"/>
    <col min="2" max="2" width="19.5" style="112" customWidth="1"/>
    <col min="3" max="3" width="10.625" style="112" customWidth="1"/>
    <col min="4" max="4" width="9.375" style="112" customWidth="1"/>
    <col min="5" max="5" width="10.375" style="112" customWidth="1"/>
    <col min="6" max="6" width="9.375" style="112" customWidth="1"/>
    <col min="7" max="7" width="7" style="112" customWidth="1"/>
    <col min="8" max="8" width="9.375" style="112" customWidth="1"/>
    <col min="9" max="9" width="8.5" style="112" customWidth="1"/>
    <col min="10" max="10" width="6.625" style="112" customWidth="1"/>
    <col min="11" max="11" width="9.375" style="112" customWidth="1"/>
    <col min="12" max="12" width="10.625" style="112" customWidth="1"/>
    <col min="13" max="13" width="9.125" style="112" customWidth="1"/>
    <col min="14" max="14" width="10.5" style="112" customWidth="1"/>
    <col min="15" max="15" width="8.625" style="112"/>
    <col min="16" max="16" width="11.875" style="112" customWidth="1"/>
    <col min="17" max="16384" width="8.625" style="112"/>
  </cols>
  <sheetData>
    <row r="1" spans="1:16" ht="16.5" x14ac:dyDescent="0.25">
      <c r="A1" s="354"/>
      <c r="M1" s="904" t="s">
        <v>426</v>
      </c>
      <c r="N1" s="904"/>
    </row>
    <row r="2" spans="1:16" ht="29.25" customHeight="1" x14ac:dyDescent="0.25">
      <c r="A2" s="844" t="s">
        <v>697</v>
      </c>
      <c r="B2" s="844"/>
      <c r="C2" s="844"/>
      <c r="D2" s="844"/>
      <c r="E2" s="844"/>
      <c r="F2" s="844"/>
      <c r="G2" s="844"/>
      <c r="H2" s="844"/>
      <c r="I2" s="844"/>
      <c r="J2" s="844"/>
      <c r="K2" s="844"/>
      <c r="L2" s="844"/>
      <c r="M2" s="844"/>
      <c r="N2" s="844"/>
    </row>
    <row r="3" spans="1:16" ht="25.5" customHeight="1" x14ac:dyDescent="0.25">
      <c r="A3" s="845" t="str">
        <f>'Biểu 4.25'!A3:T3</f>
        <v xml:space="preserve">(Kèm theo Nghị quyết  số      /NQ-HĐND ngày       /12/2024 của Hội đồng nhân dân huyện Na Rì) </v>
      </c>
      <c r="B3" s="845"/>
      <c r="C3" s="845"/>
      <c r="D3" s="845"/>
      <c r="E3" s="845"/>
      <c r="F3" s="845"/>
      <c r="G3" s="845"/>
      <c r="H3" s="845"/>
      <c r="I3" s="845"/>
      <c r="J3" s="845"/>
      <c r="K3" s="845"/>
      <c r="L3" s="845"/>
      <c r="M3" s="845"/>
      <c r="N3" s="845"/>
    </row>
    <row r="4" spans="1:16" x14ac:dyDescent="0.25">
      <c r="A4" s="123"/>
      <c r="K4" s="124"/>
      <c r="L4" s="846" t="s">
        <v>385</v>
      </c>
      <c r="M4" s="846"/>
      <c r="N4" s="846"/>
    </row>
    <row r="5" spans="1:16" s="368" customFormat="1" ht="56.25" customHeight="1" x14ac:dyDescent="0.25">
      <c r="A5" s="843" t="s">
        <v>0</v>
      </c>
      <c r="B5" s="843" t="s">
        <v>162</v>
      </c>
      <c r="C5" s="843" t="s">
        <v>52</v>
      </c>
      <c r="D5" s="843" t="s">
        <v>79</v>
      </c>
      <c r="E5" s="843"/>
      <c r="F5" s="843" t="s">
        <v>170</v>
      </c>
      <c r="G5" s="843"/>
      <c r="H5" s="843"/>
      <c r="I5" s="843" t="s">
        <v>171</v>
      </c>
      <c r="J5" s="843"/>
      <c r="K5" s="843"/>
      <c r="L5" s="901" t="s">
        <v>172</v>
      </c>
      <c r="M5" s="902"/>
      <c r="N5" s="903"/>
    </row>
    <row r="6" spans="1:16" s="368" customFormat="1" ht="27.75" customHeight="1" x14ac:dyDescent="0.25">
      <c r="A6" s="843"/>
      <c r="B6" s="843"/>
      <c r="C6" s="843"/>
      <c r="D6" s="843" t="s">
        <v>337</v>
      </c>
      <c r="E6" s="843" t="s">
        <v>338</v>
      </c>
      <c r="F6" s="843" t="s">
        <v>52</v>
      </c>
      <c r="G6" s="901" t="s">
        <v>79</v>
      </c>
      <c r="H6" s="902"/>
      <c r="I6" s="843" t="s">
        <v>52</v>
      </c>
      <c r="J6" s="901" t="s">
        <v>79</v>
      </c>
      <c r="K6" s="903"/>
      <c r="L6" s="883" t="s">
        <v>52</v>
      </c>
      <c r="M6" s="901" t="s">
        <v>79</v>
      </c>
      <c r="N6" s="903"/>
    </row>
    <row r="7" spans="1:16" s="368" customFormat="1" ht="76.5" customHeight="1" x14ac:dyDescent="0.25">
      <c r="A7" s="843"/>
      <c r="B7" s="843"/>
      <c r="C7" s="843"/>
      <c r="D7" s="843"/>
      <c r="E7" s="843"/>
      <c r="F7" s="843"/>
      <c r="G7" s="369" t="s">
        <v>337</v>
      </c>
      <c r="H7" s="370" t="s">
        <v>338</v>
      </c>
      <c r="I7" s="843"/>
      <c r="J7" s="369" t="s">
        <v>337</v>
      </c>
      <c r="K7" s="370" t="s">
        <v>338</v>
      </c>
      <c r="L7" s="884"/>
      <c r="M7" s="369" t="s">
        <v>337</v>
      </c>
      <c r="N7" s="323" t="s">
        <v>338</v>
      </c>
    </row>
    <row r="8" spans="1:16" s="111" customFormat="1" ht="21.75" customHeight="1" x14ac:dyDescent="0.2">
      <c r="A8" s="371" t="s">
        <v>2</v>
      </c>
      <c r="B8" s="371" t="s">
        <v>3</v>
      </c>
      <c r="C8" s="371">
        <v>1</v>
      </c>
      <c r="D8" s="371">
        <v>2</v>
      </c>
      <c r="E8" s="371">
        <v>3</v>
      </c>
      <c r="F8" s="371">
        <v>4</v>
      </c>
      <c r="G8" s="371">
        <v>5</v>
      </c>
      <c r="H8" s="371">
        <v>6</v>
      </c>
      <c r="I8" s="371">
        <v>7</v>
      </c>
      <c r="J8" s="371">
        <v>8</v>
      </c>
      <c r="K8" s="371">
        <v>9</v>
      </c>
      <c r="L8" s="371">
        <v>10</v>
      </c>
      <c r="M8" s="371">
        <v>11</v>
      </c>
      <c r="N8" s="371">
        <v>12</v>
      </c>
    </row>
    <row r="9" spans="1:16" s="372" customFormat="1" ht="30.75" customHeight="1" x14ac:dyDescent="0.2">
      <c r="A9" s="324"/>
      <c r="B9" s="324" t="s">
        <v>77</v>
      </c>
      <c r="C9" s="327">
        <f>SUM(C10:C25)</f>
        <v>2547100</v>
      </c>
      <c r="D9" s="327">
        <f>SUM(D10:D25)</f>
        <v>2247100</v>
      </c>
      <c r="E9" s="327">
        <f t="shared" ref="E9:N9" si="0">SUM(E10:E25)</f>
        <v>300000</v>
      </c>
      <c r="F9" s="327">
        <f t="shared" si="0"/>
        <v>327000</v>
      </c>
      <c r="G9" s="327">
        <f t="shared" si="0"/>
        <v>27000</v>
      </c>
      <c r="H9" s="327">
        <f t="shared" si="0"/>
        <v>300000</v>
      </c>
      <c r="I9" s="327">
        <f t="shared" si="0"/>
        <v>0</v>
      </c>
      <c r="J9" s="327">
        <f t="shared" si="0"/>
        <v>0</v>
      </c>
      <c r="K9" s="327">
        <f t="shared" si="0"/>
        <v>0</v>
      </c>
      <c r="L9" s="327">
        <f>SUM(L10:L25)</f>
        <v>2220100</v>
      </c>
      <c r="M9" s="327">
        <f t="shared" si="0"/>
        <v>2220100</v>
      </c>
      <c r="N9" s="327">
        <f t="shared" si="0"/>
        <v>0</v>
      </c>
      <c r="O9" s="375"/>
      <c r="P9" s="375"/>
    </row>
    <row r="10" spans="1:16" s="111" customFormat="1" ht="44.25" customHeight="1" x14ac:dyDescent="0.2">
      <c r="A10" s="427">
        <v>1</v>
      </c>
      <c r="B10" s="428" t="s">
        <v>371</v>
      </c>
      <c r="C10" s="429">
        <f>SUM(D10:E10)</f>
        <v>270000</v>
      </c>
      <c r="D10" s="429">
        <f>G10+J10+M10</f>
        <v>0</v>
      </c>
      <c r="E10" s="429">
        <f>H10+K10+N10</f>
        <v>270000</v>
      </c>
      <c r="F10" s="429">
        <f>SUM(G10:H10)</f>
        <v>270000</v>
      </c>
      <c r="G10" s="429"/>
      <c r="H10" s="429">
        <f>+'4.26a'!C15</f>
        <v>270000</v>
      </c>
      <c r="I10" s="429">
        <f>SUM(J10:K10)</f>
        <v>0</v>
      </c>
      <c r="J10" s="429"/>
      <c r="K10" s="429"/>
      <c r="L10" s="429">
        <f>SUM(M10:N10)</f>
        <v>0</v>
      </c>
      <c r="M10" s="429"/>
      <c r="N10" s="429">
        <f>+'4.26c'!C21</f>
        <v>0</v>
      </c>
    </row>
    <row r="11" spans="1:16" s="111" customFormat="1" ht="41.25" customHeight="1" x14ac:dyDescent="0.2">
      <c r="A11" s="355">
        <v>2</v>
      </c>
      <c r="B11" s="425" t="s">
        <v>451</v>
      </c>
      <c r="C11" s="430">
        <f>SUM(D11:E11)</f>
        <v>30000</v>
      </c>
      <c r="D11" s="430">
        <f t="shared" ref="D11:D25" si="1">G11+J11+M11</f>
        <v>0</v>
      </c>
      <c r="E11" s="430">
        <f t="shared" ref="E11:E25" si="2">H11+K11+N11</f>
        <v>30000</v>
      </c>
      <c r="F11" s="430">
        <f t="shared" ref="F11:F19" si="3">SUM(G11:H11)</f>
        <v>30000</v>
      </c>
      <c r="G11" s="430"/>
      <c r="H11" s="430">
        <f>+'4.26a'!C16</f>
        <v>30000</v>
      </c>
      <c r="I11" s="430">
        <f t="shared" ref="I11:I20" si="4">SUM(J11:K11)</f>
        <v>0</v>
      </c>
      <c r="J11" s="430"/>
      <c r="K11" s="430"/>
      <c r="L11" s="430">
        <f t="shared" ref="L11:L17" si="5">SUM(M11:N11)</f>
        <v>0</v>
      </c>
      <c r="M11" s="430"/>
      <c r="N11" s="430">
        <f>+'4.26c'!C20</f>
        <v>0</v>
      </c>
    </row>
    <row r="12" spans="1:16" s="111" customFormat="1" ht="26.25" hidden="1" customHeight="1" x14ac:dyDescent="0.2">
      <c r="A12" s="355">
        <v>3</v>
      </c>
      <c r="B12" s="350" t="s">
        <v>295</v>
      </c>
      <c r="C12" s="430">
        <f>SUM(D12:E12)</f>
        <v>0</v>
      </c>
      <c r="D12" s="430">
        <f t="shared" si="1"/>
        <v>0</v>
      </c>
      <c r="E12" s="430">
        <f t="shared" si="2"/>
        <v>0</v>
      </c>
      <c r="F12" s="430"/>
      <c r="G12" s="430"/>
      <c r="H12" s="430"/>
      <c r="I12" s="430">
        <f t="shared" si="4"/>
        <v>0</v>
      </c>
      <c r="J12" s="430"/>
      <c r="K12" s="430"/>
      <c r="L12" s="430">
        <f t="shared" si="5"/>
        <v>0</v>
      </c>
      <c r="M12" s="430"/>
      <c r="N12" s="430">
        <f>+'4.26c'!C14</f>
        <v>0</v>
      </c>
    </row>
    <row r="13" spans="1:16" s="111" customFormat="1" ht="29.25" hidden="1" customHeight="1" x14ac:dyDescent="0.2">
      <c r="A13" s="355">
        <v>4</v>
      </c>
      <c r="B13" s="351" t="s">
        <v>492</v>
      </c>
      <c r="C13" s="430">
        <f t="shared" ref="C13:C20" si="6">SUM(D13:E13)</f>
        <v>0</v>
      </c>
      <c r="D13" s="430">
        <f t="shared" si="1"/>
        <v>0</v>
      </c>
      <c r="E13" s="430">
        <f t="shared" si="2"/>
        <v>0</v>
      </c>
      <c r="F13" s="430">
        <f t="shared" si="3"/>
        <v>0</v>
      </c>
      <c r="G13" s="430"/>
      <c r="H13" s="430"/>
      <c r="I13" s="430">
        <f t="shared" si="4"/>
        <v>0</v>
      </c>
      <c r="J13" s="430"/>
      <c r="K13" s="430">
        <f>+'4.26b'!C14</f>
        <v>0</v>
      </c>
      <c r="L13" s="430">
        <f t="shared" si="5"/>
        <v>0</v>
      </c>
      <c r="M13" s="430"/>
      <c r="N13" s="430">
        <f>+'4.26c'!C24</f>
        <v>0</v>
      </c>
    </row>
    <row r="14" spans="1:16" s="111" customFormat="1" ht="29.25" hidden="1" customHeight="1" x14ac:dyDescent="0.2">
      <c r="A14" s="355">
        <v>5</v>
      </c>
      <c r="B14" s="351" t="s">
        <v>339</v>
      </c>
      <c r="C14" s="430">
        <f t="shared" si="6"/>
        <v>0</v>
      </c>
      <c r="D14" s="430">
        <f t="shared" si="1"/>
        <v>0</v>
      </c>
      <c r="E14" s="430">
        <f t="shared" si="2"/>
        <v>0</v>
      </c>
      <c r="F14" s="430">
        <f t="shared" si="3"/>
        <v>0</v>
      </c>
      <c r="G14" s="430"/>
      <c r="H14" s="430"/>
      <c r="I14" s="430">
        <f t="shared" si="4"/>
        <v>0</v>
      </c>
      <c r="J14" s="430"/>
      <c r="K14" s="430">
        <f>+'4.26b'!C15</f>
        <v>0</v>
      </c>
      <c r="L14" s="430">
        <f t="shared" si="5"/>
        <v>0</v>
      </c>
      <c r="M14" s="430"/>
      <c r="N14" s="430">
        <f>+'4.26c'!C19</f>
        <v>0</v>
      </c>
    </row>
    <row r="15" spans="1:16" s="111" customFormat="1" ht="29.25" hidden="1" customHeight="1" x14ac:dyDescent="0.2">
      <c r="A15" s="355">
        <v>6</v>
      </c>
      <c r="B15" s="351" t="s">
        <v>340</v>
      </c>
      <c r="C15" s="430">
        <f t="shared" si="6"/>
        <v>0</v>
      </c>
      <c r="D15" s="430">
        <f t="shared" si="1"/>
        <v>0</v>
      </c>
      <c r="E15" s="430">
        <f t="shared" si="2"/>
        <v>0</v>
      </c>
      <c r="F15" s="430">
        <f t="shared" si="3"/>
        <v>0</v>
      </c>
      <c r="G15" s="430"/>
      <c r="H15" s="430"/>
      <c r="I15" s="430">
        <f t="shared" si="4"/>
        <v>0</v>
      </c>
      <c r="J15" s="430"/>
      <c r="K15" s="430">
        <f>+'4.26b'!C16</f>
        <v>0</v>
      </c>
      <c r="L15" s="430">
        <f t="shared" si="5"/>
        <v>0</v>
      </c>
      <c r="M15" s="430"/>
      <c r="N15" s="430">
        <f>+'4.26c'!C17</f>
        <v>0</v>
      </c>
    </row>
    <row r="16" spans="1:16" s="111" customFormat="1" ht="43.5" hidden="1" customHeight="1" x14ac:dyDescent="0.2">
      <c r="A16" s="355">
        <v>7</v>
      </c>
      <c r="B16" s="352" t="s">
        <v>493</v>
      </c>
      <c r="C16" s="430">
        <f t="shared" si="6"/>
        <v>0</v>
      </c>
      <c r="D16" s="430">
        <f t="shared" si="1"/>
        <v>0</v>
      </c>
      <c r="E16" s="430">
        <f t="shared" si="2"/>
        <v>0</v>
      </c>
      <c r="F16" s="430"/>
      <c r="G16" s="430"/>
      <c r="H16" s="430"/>
      <c r="I16" s="430">
        <f t="shared" si="4"/>
        <v>0</v>
      </c>
      <c r="J16" s="430"/>
      <c r="K16" s="430">
        <f>+'4.26b'!C17</f>
        <v>0</v>
      </c>
      <c r="L16" s="430"/>
      <c r="M16" s="430"/>
      <c r="N16" s="430"/>
    </row>
    <row r="17" spans="1:14" s="111" customFormat="1" ht="29.25" hidden="1" customHeight="1" x14ac:dyDescent="0.2">
      <c r="A17" s="355">
        <v>8</v>
      </c>
      <c r="B17" s="351" t="s">
        <v>448</v>
      </c>
      <c r="C17" s="430">
        <f t="shared" si="6"/>
        <v>0</v>
      </c>
      <c r="D17" s="430">
        <f t="shared" si="1"/>
        <v>0</v>
      </c>
      <c r="E17" s="430">
        <f t="shared" si="2"/>
        <v>0</v>
      </c>
      <c r="F17" s="430">
        <f t="shared" si="3"/>
        <v>0</v>
      </c>
      <c r="G17" s="430"/>
      <c r="H17" s="430"/>
      <c r="I17" s="430">
        <f t="shared" si="4"/>
        <v>0</v>
      </c>
      <c r="J17" s="430"/>
      <c r="K17" s="430">
        <f>+'4.26b'!C18</f>
        <v>0</v>
      </c>
      <c r="L17" s="430">
        <f t="shared" si="5"/>
        <v>0</v>
      </c>
      <c r="M17" s="430"/>
      <c r="N17" s="430"/>
    </row>
    <row r="18" spans="1:14" s="111" customFormat="1" ht="43.5" customHeight="1" x14ac:dyDescent="0.2">
      <c r="A18" s="355">
        <v>3</v>
      </c>
      <c r="B18" s="350" t="s">
        <v>444</v>
      </c>
      <c r="C18" s="430">
        <f t="shared" si="6"/>
        <v>2247100</v>
      </c>
      <c r="D18" s="430">
        <f t="shared" si="1"/>
        <v>2247100</v>
      </c>
      <c r="E18" s="430">
        <f t="shared" si="2"/>
        <v>0</v>
      </c>
      <c r="F18" s="430">
        <f t="shared" si="3"/>
        <v>27000</v>
      </c>
      <c r="G18" s="430">
        <f>'Biểu 4.24'!M15</f>
        <v>27000</v>
      </c>
      <c r="H18" s="430"/>
      <c r="I18" s="430">
        <f t="shared" si="4"/>
        <v>0</v>
      </c>
      <c r="J18" s="430"/>
      <c r="K18" s="430"/>
      <c r="L18" s="430">
        <f t="shared" ref="L18:L25" si="7">SUM(M18:N18)</f>
        <v>2220100</v>
      </c>
      <c r="M18" s="430">
        <f>+'[5]3.TH-HX'!$E$53</f>
        <v>2220100</v>
      </c>
      <c r="N18" s="430"/>
    </row>
    <row r="19" spans="1:14" s="111" customFormat="1" ht="26.25" hidden="1" customHeight="1" x14ac:dyDescent="0.2">
      <c r="A19" s="355">
        <v>10</v>
      </c>
      <c r="B19" s="350" t="s">
        <v>312</v>
      </c>
      <c r="C19" s="430">
        <f t="shared" si="6"/>
        <v>0</v>
      </c>
      <c r="D19" s="430">
        <f t="shared" si="1"/>
        <v>0</v>
      </c>
      <c r="E19" s="430">
        <f t="shared" si="2"/>
        <v>0</v>
      </c>
      <c r="F19" s="430">
        <f t="shared" si="3"/>
        <v>0</v>
      </c>
      <c r="G19" s="430"/>
      <c r="H19" s="430"/>
      <c r="I19" s="430">
        <f t="shared" si="4"/>
        <v>0</v>
      </c>
      <c r="J19" s="430"/>
      <c r="K19" s="430"/>
      <c r="L19" s="430">
        <f t="shared" si="7"/>
        <v>0</v>
      </c>
      <c r="M19" s="430"/>
      <c r="N19" s="430">
        <f>+'4.26c'!C18</f>
        <v>0</v>
      </c>
    </row>
    <row r="20" spans="1:14" s="111" customFormat="1" ht="26.25" hidden="1" customHeight="1" x14ac:dyDescent="0.2">
      <c r="A20" s="355">
        <v>11</v>
      </c>
      <c r="B20" s="352" t="s">
        <v>299</v>
      </c>
      <c r="C20" s="430">
        <f t="shared" si="6"/>
        <v>0</v>
      </c>
      <c r="D20" s="430">
        <f t="shared" si="1"/>
        <v>0</v>
      </c>
      <c r="E20" s="430">
        <f t="shared" si="2"/>
        <v>0</v>
      </c>
      <c r="F20" s="430"/>
      <c r="G20" s="430"/>
      <c r="H20" s="430"/>
      <c r="I20" s="430">
        <f t="shared" si="4"/>
        <v>0</v>
      </c>
      <c r="J20" s="430"/>
      <c r="K20" s="430"/>
      <c r="L20" s="430">
        <f t="shared" si="7"/>
        <v>0</v>
      </c>
      <c r="M20" s="430"/>
      <c r="N20" s="430">
        <f>+'4.26c'!C12</f>
        <v>0</v>
      </c>
    </row>
    <row r="21" spans="1:14" ht="26.25" hidden="1" customHeight="1" x14ac:dyDescent="0.25">
      <c r="A21" s="355">
        <v>12</v>
      </c>
      <c r="B21" s="352" t="s">
        <v>302</v>
      </c>
      <c r="C21" s="430">
        <f>SUM(D21:E21)</f>
        <v>0</v>
      </c>
      <c r="D21" s="430">
        <f t="shared" si="1"/>
        <v>0</v>
      </c>
      <c r="E21" s="430">
        <f t="shared" si="2"/>
        <v>0</v>
      </c>
      <c r="F21" s="431"/>
      <c r="G21" s="431"/>
      <c r="H21" s="431"/>
      <c r="I21" s="431"/>
      <c r="J21" s="431"/>
      <c r="K21" s="431"/>
      <c r="L21" s="430">
        <f t="shared" si="7"/>
        <v>0</v>
      </c>
      <c r="M21" s="431"/>
      <c r="N21" s="432">
        <f>+'4.26c'!C13</f>
        <v>0</v>
      </c>
    </row>
    <row r="22" spans="1:14" ht="42" hidden="1" customHeight="1" x14ac:dyDescent="0.25">
      <c r="A22" s="355">
        <v>13</v>
      </c>
      <c r="B22" s="352" t="s">
        <v>307</v>
      </c>
      <c r="C22" s="430">
        <f>SUM(D22:E22)</f>
        <v>0</v>
      </c>
      <c r="D22" s="430">
        <f t="shared" si="1"/>
        <v>0</v>
      </c>
      <c r="E22" s="430">
        <f t="shared" si="2"/>
        <v>0</v>
      </c>
      <c r="F22" s="431"/>
      <c r="G22" s="431"/>
      <c r="H22" s="431"/>
      <c r="I22" s="431"/>
      <c r="J22" s="431"/>
      <c r="K22" s="431"/>
      <c r="L22" s="430">
        <f t="shared" si="7"/>
        <v>0</v>
      </c>
      <c r="M22" s="431"/>
      <c r="N22" s="432">
        <f>+'4.26c'!C16</f>
        <v>0</v>
      </c>
    </row>
    <row r="23" spans="1:14" ht="26.25" hidden="1" customHeight="1" x14ac:dyDescent="0.25">
      <c r="A23" s="355">
        <v>14</v>
      </c>
      <c r="B23" s="350" t="s">
        <v>531</v>
      </c>
      <c r="C23" s="430">
        <f>SUM(D23:E23)</f>
        <v>0</v>
      </c>
      <c r="D23" s="430">
        <f t="shared" si="1"/>
        <v>0</v>
      </c>
      <c r="E23" s="430">
        <f t="shared" si="2"/>
        <v>0</v>
      </c>
      <c r="F23" s="431"/>
      <c r="G23" s="431"/>
      <c r="H23" s="431"/>
      <c r="I23" s="431"/>
      <c r="J23" s="431"/>
      <c r="K23" s="431"/>
      <c r="L23" s="430">
        <f t="shared" si="7"/>
        <v>0</v>
      </c>
      <c r="M23" s="431"/>
      <c r="N23" s="432">
        <f>+'4.26c'!C15</f>
        <v>0</v>
      </c>
    </row>
    <row r="24" spans="1:14" ht="32.25" hidden="1" customHeight="1" x14ac:dyDescent="0.25">
      <c r="A24" s="355">
        <v>15</v>
      </c>
      <c r="B24" s="353" t="s">
        <v>534</v>
      </c>
      <c r="C24" s="430">
        <f>SUM(D24:E24)</f>
        <v>0</v>
      </c>
      <c r="D24" s="430">
        <f t="shared" si="1"/>
        <v>0</v>
      </c>
      <c r="E24" s="430">
        <f t="shared" si="2"/>
        <v>0</v>
      </c>
      <c r="F24" s="431"/>
      <c r="G24" s="431"/>
      <c r="H24" s="431"/>
      <c r="I24" s="431"/>
      <c r="J24" s="431"/>
      <c r="K24" s="431"/>
      <c r="L24" s="430">
        <f t="shared" si="7"/>
        <v>0</v>
      </c>
      <c r="M24" s="431"/>
      <c r="N24" s="251">
        <f>+'4.26c'!C22</f>
        <v>0</v>
      </c>
    </row>
    <row r="25" spans="1:14" ht="26.45" hidden="1" customHeight="1" x14ac:dyDescent="0.25">
      <c r="A25" s="433">
        <v>16</v>
      </c>
      <c r="B25" s="434" t="s">
        <v>515</v>
      </c>
      <c r="C25" s="435">
        <f>SUM(D25:E25)</f>
        <v>0</v>
      </c>
      <c r="D25" s="435">
        <f t="shared" si="1"/>
        <v>0</v>
      </c>
      <c r="E25" s="435">
        <f t="shared" si="2"/>
        <v>0</v>
      </c>
      <c r="F25" s="436"/>
      <c r="G25" s="436"/>
      <c r="H25" s="436"/>
      <c r="I25" s="436"/>
      <c r="J25" s="436"/>
      <c r="K25" s="436"/>
      <c r="L25" s="435">
        <f t="shared" si="7"/>
        <v>0</v>
      </c>
      <c r="M25" s="436"/>
      <c r="N25" s="437">
        <f>+'4.26c'!C23</f>
        <v>0</v>
      </c>
    </row>
  </sheetData>
  <mergeCells count="19">
    <mergeCell ref="L4:N4"/>
    <mergeCell ref="F5:H5"/>
    <mergeCell ref="I5:K5"/>
    <mergeCell ref="M1:N1"/>
    <mergeCell ref="A2:N2"/>
    <mergeCell ref="A3:N3"/>
    <mergeCell ref="D6:D7"/>
    <mergeCell ref="L5:N5"/>
    <mergeCell ref="L6:L7"/>
    <mergeCell ref="A5:A7"/>
    <mergeCell ref="B5:B7"/>
    <mergeCell ref="C5:C7"/>
    <mergeCell ref="D5:E5"/>
    <mergeCell ref="F6:F7"/>
    <mergeCell ref="I6:I7"/>
    <mergeCell ref="E6:E7"/>
    <mergeCell ref="M6:N6"/>
    <mergeCell ref="J6:K6"/>
    <mergeCell ref="G6:H6"/>
  </mergeCells>
  <pageMargins left="0.23622047244094499" right="0.15748031496063" top="0.39370078740157499" bottom="0.196850393700787" header="0.31496062992126" footer="0.196850393700787"/>
  <pageSetup paperSize="9" firstPageNumber="103" orientation="landscape" useFirstPageNumber="1"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8"/>
  <sheetViews>
    <sheetView workbookViewId="0"/>
  </sheetViews>
  <sheetFormatPr defaultRowHeight="18.75" x14ac:dyDescent="0.25"/>
  <cols>
    <col min="1" max="1" width="4.625" style="32" customWidth="1"/>
    <col min="2" max="2" width="20.125" style="32" customWidth="1"/>
    <col min="3" max="3" width="10" style="32" customWidth="1"/>
    <col min="4" max="5" width="8.875" style="32" customWidth="1"/>
    <col min="6" max="7" width="9.125" style="32" customWidth="1"/>
    <col min="8" max="9" width="9.625" style="32" customWidth="1"/>
    <col min="10" max="11" width="8" style="32" customWidth="1"/>
    <col min="12" max="12" width="7.875" style="32" customWidth="1"/>
    <col min="13" max="13" width="10.125" style="32" customWidth="1"/>
    <col min="14" max="14" width="9.125" style="32" customWidth="1"/>
    <col min="15" max="15" width="12" style="32" hidden="1" customWidth="1"/>
    <col min="16" max="16" width="9.125" style="32" hidden="1" customWidth="1"/>
    <col min="17" max="17" width="10.5" style="32" hidden="1" customWidth="1"/>
  </cols>
  <sheetData>
    <row r="1" spans="1:17" x14ac:dyDescent="0.25">
      <c r="A1" s="263"/>
      <c r="B1" s="263"/>
      <c r="M1" s="905" t="s">
        <v>427</v>
      </c>
      <c r="N1" s="905"/>
    </row>
    <row r="2" spans="1:17" ht="38.25" customHeight="1" x14ac:dyDescent="0.25">
      <c r="A2" s="906" t="s">
        <v>612</v>
      </c>
      <c r="B2" s="906"/>
      <c r="C2" s="906"/>
      <c r="D2" s="906"/>
      <c r="E2" s="906"/>
      <c r="F2" s="906"/>
      <c r="G2" s="906"/>
      <c r="H2" s="906"/>
      <c r="I2" s="906"/>
      <c r="J2" s="906"/>
      <c r="K2" s="906"/>
      <c r="L2" s="906"/>
      <c r="M2" s="906"/>
      <c r="N2" s="906"/>
      <c r="O2" s="906"/>
      <c r="P2" s="906"/>
      <c r="Q2" s="906"/>
    </row>
    <row r="3" spans="1:17" ht="23.1" customHeight="1" x14ac:dyDescent="0.25">
      <c r="A3" s="907" t="str">
        <f>'Biểu 4.25'!A3:T3</f>
        <v xml:space="preserve">(Kèm theo Nghị quyết  số      /NQ-HĐND ngày       /12/2024 của Hội đồng nhân dân huyện Na Rì) </v>
      </c>
      <c r="B3" s="907"/>
      <c r="C3" s="907"/>
      <c r="D3" s="907"/>
      <c r="E3" s="907"/>
      <c r="F3" s="907"/>
      <c r="G3" s="907"/>
      <c r="H3" s="907"/>
      <c r="I3" s="907"/>
      <c r="J3" s="907"/>
      <c r="K3" s="907"/>
      <c r="L3" s="907"/>
      <c r="M3" s="907"/>
      <c r="N3" s="907"/>
      <c r="O3" s="907"/>
      <c r="P3" s="907"/>
      <c r="Q3" s="907"/>
    </row>
    <row r="4" spans="1:17" ht="17.45" customHeight="1" x14ac:dyDescent="0.25">
      <c r="F4" s="168"/>
      <c r="G4" s="33"/>
      <c r="H4" s="33"/>
      <c r="I4" s="33"/>
      <c r="L4" s="908" t="s">
        <v>341</v>
      </c>
      <c r="M4" s="908"/>
      <c r="N4" s="908"/>
      <c r="P4" s="909" t="s">
        <v>366</v>
      </c>
      <c r="Q4" s="909"/>
    </row>
    <row r="5" spans="1:17" s="110" customFormat="1" ht="24.6" customHeight="1" x14ac:dyDescent="0.2">
      <c r="A5" s="910" t="s">
        <v>0</v>
      </c>
      <c r="B5" s="910" t="s">
        <v>194</v>
      </c>
      <c r="C5" s="922" t="s">
        <v>195</v>
      </c>
      <c r="D5" s="923"/>
      <c r="E5" s="924"/>
      <c r="F5" s="912" t="s">
        <v>220</v>
      </c>
      <c r="G5" s="912"/>
      <c r="H5" s="912"/>
      <c r="I5" s="912"/>
      <c r="J5" s="912"/>
      <c r="K5" s="912"/>
      <c r="L5" s="912"/>
      <c r="M5" s="912"/>
      <c r="N5" s="913"/>
      <c r="O5" s="169"/>
      <c r="P5" s="169"/>
      <c r="Q5" s="169"/>
    </row>
    <row r="6" spans="1:17" s="110" customFormat="1" ht="15.75" customHeight="1" x14ac:dyDescent="0.2">
      <c r="A6" s="915"/>
      <c r="B6" s="915"/>
      <c r="C6" s="925"/>
      <c r="D6" s="926"/>
      <c r="E6" s="927"/>
      <c r="F6" s="914" t="s">
        <v>367</v>
      </c>
      <c r="G6" s="914"/>
      <c r="H6" s="914"/>
      <c r="I6" s="914" t="s">
        <v>368</v>
      </c>
      <c r="J6" s="914"/>
      <c r="K6" s="914"/>
      <c r="L6" s="914" t="s">
        <v>369</v>
      </c>
      <c r="M6" s="914"/>
      <c r="N6" s="914"/>
      <c r="O6" s="914" t="s">
        <v>370</v>
      </c>
      <c r="P6" s="914"/>
      <c r="Q6" s="914"/>
    </row>
    <row r="7" spans="1:17" s="110" customFormat="1" ht="12.75" x14ac:dyDescent="0.2">
      <c r="A7" s="915"/>
      <c r="B7" s="915"/>
      <c r="C7" s="925"/>
      <c r="D7" s="926"/>
      <c r="E7" s="927"/>
      <c r="F7" s="914"/>
      <c r="G7" s="914"/>
      <c r="H7" s="914"/>
      <c r="I7" s="914"/>
      <c r="J7" s="914"/>
      <c r="K7" s="914"/>
      <c r="L7" s="914"/>
      <c r="M7" s="914"/>
      <c r="N7" s="914"/>
      <c r="O7" s="914"/>
      <c r="P7" s="914"/>
      <c r="Q7" s="914"/>
    </row>
    <row r="8" spans="1:17" s="110" customFormat="1" ht="12.75" x14ac:dyDescent="0.2">
      <c r="A8" s="915"/>
      <c r="B8" s="915"/>
      <c r="C8" s="925"/>
      <c r="D8" s="926"/>
      <c r="E8" s="927"/>
      <c r="F8" s="914"/>
      <c r="G8" s="914"/>
      <c r="H8" s="914"/>
      <c r="I8" s="914"/>
      <c r="J8" s="914"/>
      <c r="K8" s="914"/>
      <c r="L8" s="914"/>
      <c r="M8" s="914"/>
      <c r="N8" s="914"/>
      <c r="O8" s="914"/>
      <c r="P8" s="914"/>
      <c r="Q8" s="914"/>
    </row>
    <row r="9" spans="1:17" s="110" customFormat="1" ht="39" customHeight="1" x14ac:dyDescent="0.2">
      <c r="A9" s="915"/>
      <c r="B9" s="915"/>
      <c r="C9" s="925"/>
      <c r="D9" s="926"/>
      <c r="E9" s="927"/>
      <c r="F9" s="914"/>
      <c r="G9" s="914"/>
      <c r="H9" s="914"/>
      <c r="I9" s="914"/>
      <c r="J9" s="914"/>
      <c r="K9" s="914"/>
      <c r="L9" s="914"/>
      <c r="M9" s="914"/>
      <c r="N9" s="914"/>
      <c r="O9" s="914"/>
      <c r="P9" s="914"/>
      <c r="Q9" s="914"/>
    </row>
    <row r="10" spans="1:17" ht="18" customHeight="1" x14ac:dyDescent="0.25">
      <c r="A10" s="915"/>
      <c r="B10" s="915"/>
      <c r="C10" s="925"/>
      <c r="D10" s="926"/>
      <c r="E10" s="927"/>
      <c r="F10" s="916" t="s">
        <v>487</v>
      </c>
      <c r="G10" s="917"/>
      <c r="H10" s="918"/>
      <c r="I10" s="916" t="s">
        <v>481</v>
      </c>
      <c r="J10" s="917"/>
      <c r="K10" s="918"/>
      <c r="L10" s="916" t="s">
        <v>481</v>
      </c>
      <c r="M10" s="917"/>
      <c r="N10" s="918"/>
      <c r="O10" s="273"/>
      <c r="P10" s="273"/>
      <c r="Q10" s="273"/>
    </row>
    <row r="11" spans="1:17" ht="144" customHeight="1" x14ac:dyDescent="0.25">
      <c r="A11" s="911"/>
      <c r="B11" s="911"/>
      <c r="C11" s="928"/>
      <c r="D11" s="929"/>
      <c r="E11" s="930"/>
      <c r="F11" s="931" t="s">
        <v>486</v>
      </c>
      <c r="G11" s="932"/>
      <c r="H11" s="933"/>
      <c r="I11" s="919" t="s">
        <v>485</v>
      </c>
      <c r="J11" s="920"/>
      <c r="K11" s="921"/>
      <c r="L11" s="916" t="s">
        <v>483</v>
      </c>
      <c r="M11" s="917"/>
      <c r="N11" s="918"/>
      <c r="O11" s="273"/>
      <c r="P11" s="273"/>
      <c r="Q11" s="273"/>
    </row>
    <row r="12" spans="1:17" s="244" customFormat="1" ht="20.100000000000001" customHeight="1" x14ac:dyDescent="0.25">
      <c r="A12" s="265" t="s">
        <v>2</v>
      </c>
      <c r="B12" s="265" t="s">
        <v>3</v>
      </c>
      <c r="C12" s="265">
        <v>1</v>
      </c>
      <c r="D12" s="265">
        <v>2</v>
      </c>
      <c r="E12" s="265">
        <v>3</v>
      </c>
      <c r="F12" s="265">
        <v>4</v>
      </c>
      <c r="G12" s="265">
        <v>5</v>
      </c>
      <c r="H12" s="265">
        <v>6</v>
      </c>
      <c r="I12" s="265">
        <v>7</v>
      </c>
      <c r="J12" s="265">
        <v>8</v>
      </c>
      <c r="K12" s="265">
        <v>9</v>
      </c>
      <c r="L12" s="265">
        <v>10</v>
      </c>
      <c r="M12" s="265">
        <v>11</v>
      </c>
      <c r="N12" s="265">
        <v>12</v>
      </c>
      <c r="O12" s="265">
        <v>7</v>
      </c>
      <c r="P12" s="265">
        <v>8</v>
      </c>
      <c r="Q12" s="265">
        <v>9</v>
      </c>
    </row>
    <row r="13" spans="1:17" s="110" customFormat="1" ht="26.25" customHeight="1" x14ac:dyDescent="0.2">
      <c r="A13" s="910"/>
      <c r="B13" s="910" t="s">
        <v>219</v>
      </c>
      <c r="C13" s="184" t="s">
        <v>217</v>
      </c>
      <c r="D13" s="184" t="s">
        <v>174</v>
      </c>
      <c r="E13" s="184" t="s">
        <v>175</v>
      </c>
      <c r="F13" s="184" t="s">
        <v>217</v>
      </c>
      <c r="G13" s="185" t="s">
        <v>174</v>
      </c>
      <c r="H13" s="185" t="s">
        <v>175</v>
      </c>
      <c r="I13" s="184" t="s">
        <v>218</v>
      </c>
      <c r="J13" s="184" t="s">
        <v>174</v>
      </c>
      <c r="K13" s="184" t="s">
        <v>175</v>
      </c>
      <c r="L13" s="184" t="s">
        <v>217</v>
      </c>
      <c r="M13" s="184" t="s">
        <v>174</v>
      </c>
      <c r="N13" s="184" t="s">
        <v>175</v>
      </c>
      <c r="O13" s="184" t="s">
        <v>217</v>
      </c>
      <c r="P13" s="184" t="s">
        <v>174</v>
      </c>
      <c r="Q13" s="184" t="s">
        <v>175</v>
      </c>
    </row>
    <row r="14" spans="1:17" s="110" customFormat="1" ht="26.45" customHeight="1" x14ac:dyDescent="0.2">
      <c r="A14" s="911"/>
      <c r="B14" s="911"/>
      <c r="C14" s="119">
        <f>SUM(C15:C16)</f>
        <v>300000</v>
      </c>
      <c r="D14" s="119">
        <f t="shared" ref="D14:N14" si="0">SUM(D15:D16)</f>
        <v>286000</v>
      </c>
      <c r="E14" s="119">
        <f t="shared" si="0"/>
        <v>14000</v>
      </c>
      <c r="F14" s="119">
        <f t="shared" si="0"/>
        <v>250000</v>
      </c>
      <c r="G14" s="119">
        <f t="shared" si="0"/>
        <v>238000</v>
      </c>
      <c r="H14" s="119">
        <f t="shared" si="0"/>
        <v>12000</v>
      </c>
      <c r="I14" s="119">
        <f t="shared" si="0"/>
        <v>30000</v>
      </c>
      <c r="J14" s="119">
        <f t="shared" si="0"/>
        <v>29000</v>
      </c>
      <c r="K14" s="119">
        <f t="shared" si="0"/>
        <v>1000</v>
      </c>
      <c r="L14" s="119">
        <f t="shared" si="0"/>
        <v>20000</v>
      </c>
      <c r="M14" s="119">
        <f t="shared" si="0"/>
        <v>19000</v>
      </c>
      <c r="N14" s="119">
        <f t="shared" si="0"/>
        <v>1000</v>
      </c>
      <c r="O14" s="119" t="e">
        <f>SUM(O15:O15)</f>
        <v>#REF!</v>
      </c>
      <c r="P14" s="119" t="e">
        <f>SUM(P15:P15)</f>
        <v>#REF!</v>
      </c>
      <c r="Q14" s="119" t="e">
        <f>SUM(Q15:Q15)</f>
        <v>#REF!</v>
      </c>
    </row>
    <row r="15" spans="1:17" s="110" customFormat="1" ht="32.25" customHeight="1" x14ac:dyDescent="0.2">
      <c r="A15" s="186">
        <v>1</v>
      </c>
      <c r="B15" s="188" t="s">
        <v>371</v>
      </c>
      <c r="C15" s="189">
        <f>SUM(D15:E15)</f>
        <v>270000</v>
      </c>
      <c r="D15" s="189">
        <f>G15+J15+M15</f>
        <v>257000</v>
      </c>
      <c r="E15" s="189">
        <f>H15+K15+N15</f>
        <v>13000</v>
      </c>
      <c r="F15" s="189">
        <f>SUM(G15:H15)</f>
        <v>250000</v>
      </c>
      <c r="G15" s="189">
        <f>+PLNTM!G11</f>
        <v>238000</v>
      </c>
      <c r="H15" s="189">
        <f>+PLNTM!H11</f>
        <v>12000</v>
      </c>
      <c r="I15" s="189"/>
      <c r="J15" s="189"/>
      <c r="K15" s="189"/>
      <c r="L15" s="189">
        <f>+M15+N15</f>
        <v>20000</v>
      </c>
      <c r="M15" s="189">
        <f>PLNTM!P11</f>
        <v>19000</v>
      </c>
      <c r="N15" s="189">
        <f>PLNTM!Q11</f>
        <v>1000</v>
      </c>
      <c r="O15" s="172" t="e">
        <f>P15+Q15</f>
        <v>#REF!</v>
      </c>
      <c r="P15" s="171" t="e">
        <f>'[7]Mục 11'!G15</f>
        <v>#REF!</v>
      </c>
      <c r="Q15" s="171" t="e">
        <f>'[7]Mục 11'!H15</f>
        <v>#REF!</v>
      </c>
    </row>
    <row r="16" spans="1:17" s="110" customFormat="1" ht="41.25" customHeight="1" x14ac:dyDescent="0.2">
      <c r="A16" s="186">
        <v>2</v>
      </c>
      <c r="B16" s="188" t="s">
        <v>532</v>
      </c>
      <c r="C16" s="189">
        <f>SUM(D16:E16)</f>
        <v>30000</v>
      </c>
      <c r="D16" s="189">
        <f>G16+J16+M16</f>
        <v>29000</v>
      </c>
      <c r="E16" s="189">
        <f>H16+K16+N16</f>
        <v>1000</v>
      </c>
      <c r="F16" s="189"/>
      <c r="G16" s="189"/>
      <c r="H16" s="189"/>
      <c r="I16" s="189">
        <f>+J16+K16</f>
        <v>30000</v>
      </c>
      <c r="J16" s="189">
        <f>PLNTM!M12</f>
        <v>29000</v>
      </c>
      <c r="K16" s="189">
        <f>PLNTM!N12</f>
        <v>1000</v>
      </c>
      <c r="L16" s="189"/>
      <c r="M16" s="189"/>
      <c r="N16" s="189"/>
      <c r="O16" s="172" t="e">
        <f>P16+Q16</f>
        <v>#REF!</v>
      </c>
      <c r="P16" s="171" t="e">
        <f>'[7]Mục 11'!G16</f>
        <v>#REF!</v>
      </c>
      <c r="Q16" s="171" t="e">
        <f>'[7]Mục 11'!H16</f>
        <v>#REF!</v>
      </c>
    </row>
    <row r="18" spans="3:3" x14ac:dyDescent="0.25">
      <c r="C18" s="187"/>
    </row>
  </sheetData>
  <mergeCells count="21">
    <mergeCell ref="O6:Q9"/>
    <mergeCell ref="L10:N10"/>
    <mergeCell ref="L11:N11"/>
    <mergeCell ref="F11:H11"/>
    <mergeCell ref="B5:B11"/>
    <mergeCell ref="A13:A14"/>
    <mergeCell ref="B13:B14"/>
    <mergeCell ref="F5:N5"/>
    <mergeCell ref="F6:H9"/>
    <mergeCell ref="I6:K9"/>
    <mergeCell ref="A5:A11"/>
    <mergeCell ref="F10:H10"/>
    <mergeCell ref="I11:K11"/>
    <mergeCell ref="I10:K10"/>
    <mergeCell ref="C5:E11"/>
    <mergeCell ref="L6:N9"/>
    <mergeCell ref="M1:N1"/>
    <mergeCell ref="A2:Q2"/>
    <mergeCell ref="A3:Q3"/>
    <mergeCell ref="L4:N4"/>
    <mergeCell ref="P4:Q4"/>
  </mergeCells>
  <pageMargins left="0.35433070866141703" right="0.15748031496063" top="0.74803149606299202" bottom="0.56999999999999995" header="0.31496062992126" footer="0.31496062992126"/>
  <pageSetup paperSize="9" firstPageNumber="104" orientation="landscape" useFirstPageNumber="1"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19"/>
  <sheetViews>
    <sheetView topLeftCell="A4" workbookViewId="0">
      <selection activeCell="F14" sqref="F14:AO20"/>
    </sheetView>
  </sheetViews>
  <sheetFormatPr defaultRowHeight="18.75" x14ac:dyDescent="0.25"/>
  <cols>
    <col min="1" max="1" width="4.625" style="32" customWidth="1"/>
    <col min="2" max="2" width="28.625" style="32" customWidth="1"/>
    <col min="3" max="4" width="8.125" style="32" customWidth="1"/>
    <col min="5" max="5" width="7.625" style="32" customWidth="1"/>
    <col min="6" max="7" width="7.125" style="120" customWidth="1"/>
    <col min="8" max="8" width="6.125" style="120" customWidth="1"/>
    <col min="9" max="9" width="7.125" style="32" customWidth="1"/>
    <col min="10" max="10" width="6.625" style="32" customWidth="1"/>
    <col min="11" max="11" width="5.5" style="32" customWidth="1"/>
    <col min="12" max="12" width="7.5" style="32" customWidth="1"/>
    <col min="13" max="13" width="7" style="32" customWidth="1"/>
    <col min="14" max="14" width="6.625" style="32" customWidth="1"/>
    <col min="15" max="15" width="8.125" style="32" hidden="1" customWidth="1"/>
    <col min="16" max="16" width="8" style="32" hidden="1" customWidth="1"/>
    <col min="17" max="17" width="6.125" style="32" hidden="1" customWidth="1"/>
    <col min="18" max="18" width="8.125" style="32" customWidth="1"/>
    <col min="19" max="19" width="7.875" style="32" customWidth="1"/>
    <col min="20" max="20" width="6.625" style="32" customWidth="1"/>
    <col min="21" max="21" width="6.875" style="32" customWidth="1"/>
    <col min="22" max="22" width="7.5" style="32" customWidth="1"/>
    <col min="23" max="23" width="7.25" style="32" customWidth="1"/>
    <col min="24" max="24" width="0.125" style="32" hidden="1" customWidth="1"/>
    <col min="25" max="25" width="7.625" style="32" hidden="1" customWidth="1"/>
    <col min="26" max="26" width="6.625" style="32" hidden="1" customWidth="1"/>
    <col min="27" max="27" width="7.125" style="32" customWidth="1"/>
    <col min="28" max="28" width="7.5" style="32" customWidth="1"/>
    <col min="29" max="29" width="5.875" style="32" customWidth="1"/>
    <col min="30" max="30" width="6.625" style="32" customWidth="1"/>
    <col min="31" max="31" width="7.125" style="32" customWidth="1"/>
    <col min="32" max="32" width="6.375" style="32" customWidth="1"/>
    <col min="33" max="33" width="7.625" style="32" hidden="1" customWidth="1"/>
    <col min="34" max="34" width="7.375" style="32" hidden="1" customWidth="1"/>
    <col min="35" max="35" width="6.625" style="32" hidden="1" customWidth="1"/>
    <col min="36" max="36" width="7" style="32" customWidth="1"/>
    <col min="37" max="37" width="7.5" style="32" customWidth="1"/>
    <col min="38" max="38" width="6.375" style="32" customWidth="1"/>
    <col min="39" max="39" width="7" style="32" customWidth="1"/>
    <col min="40" max="40" width="7.625" style="32" customWidth="1"/>
    <col min="41" max="41" width="6.375" style="32" customWidth="1"/>
    <col min="42" max="16384" width="9" style="170"/>
  </cols>
  <sheetData>
    <row r="1" spans="1:41" ht="25.5" customHeight="1" x14ac:dyDescent="0.25">
      <c r="A1" s="271">
        <f>+'4.26a'!A1:B1</f>
        <v>0</v>
      </c>
      <c r="B1" s="263"/>
      <c r="C1" s="263"/>
      <c r="AM1" s="959" t="s">
        <v>428</v>
      </c>
      <c r="AN1" s="959"/>
      <c r="AO1" s="959"/>
    </row>
    <row r="2" spans="1:41" ht="31.5" customHeight="1" x14ac:dyDescent="0.25">
      <c r="A2" s="961" t="s">
        <v>490</v>
      </c>
      <c r="B2" s="962"/>
      <c r="C2" s="962"/>
      <c r="D2" s="962"/>
      <c r="E2" s="962"/>
      <c r="F2" s="962"/>
      <c r="G2" s="962"/>
      <c r="H2" s="962"/>
      <c r="I2" s="962"/>
      <c r="J2" s="962"/>
      <c r="K2" s="962"/>
      <c r="L2" s="962"/>
      <c r="M2" s="962"/>
      <c r="N2" s="962"/>
      <c r="O2" s="962"/>
      <c r="P2" s="962"/>
      <c r="Q2" s="962"/>
      <c r="R2" s="962"/>
      <c r="S2" s="962"/>
      <c r="T2" s="962"/>
      <c r="U2" s="962"/>
      <c r="V2" s="962"/>
      <c r="W2" s="962"/>
      <c r="X2" s="962"/>
      <c r="Y2" s="962"/>
      <c r="Z2" s="962"/>
      <c r="AA2" s="962"/>
      <c r="AB2" s="962"/>
      <c r="AC2" s="962"/>
      <c r="AD2" s="962"/>
      <c r="AE2" s="962"/>
      <c r="AF2" s="962"/>
      <c r="AG2" s="962"/>
      <c r="AH2" s="962"/>
      <c r="AI2" s="962"/>
      <c r="AJ2" s="962"/>
      <c r="AK2" s="962"/>
      <c r="AL2" s="962"/>
      <c r="AM2" s="962"/>
      <c r="AN2" s="962"/>
      <c r="AO2" s="962"/>
    </row>
    <row r="3" spans="1:41" ht="24" customHeight="1" x14ac:dyDescent="0.25">
      <c r="A3" s="960" t="str">
        <f>'Biểu 4.25'!A3:T3</f>
        <v xml:space="preserve">(Kèm theo Nghị quyết  số      /NQ-HĐND ngày       /12/2024 của Hội đồng nhân dân huyện Na Rì) </v>
      </c>
      <c r="B3" s="960"/>
      <c r="C3" s="960"/>
      <c r="D3" s="960"/>
      <c r="E3" s="960"/>
      <c r="F3" s="960"/>
      <c r="G3" s="960"/>
      <c r="H3" s="960"/>
      <c r="I3" s="960"/>
      <c r="J3" s="960"/>
      <c r="K3" s="960"/>
      <c r="L3" s="960"/>
      <c r="M3" s="960"/>
      <c r="N3" s="960"/>
      <c r="O3" s="960"/>
      <c r="P3" s="960"/>
      <c r="Q3" s="960"/>
      <c r="R3" s="960"/>
      <c r="S3" s="960"/>
      <c r="T3" s="960"/>
      <c r="U3" s="960"/>
      <c r="V3" s="960"/>
      <c r="W3" s="960"/>
      <c r="X3" s="960"/>
      <c r="Y3" s="960"/>
      <c r="Z3" s="960"/>
      <c r="AA3" s="960"/>
      <c r="AB3" s="960"/>
      <c r="AC3" s="960"/>
      <c r="AD3" s="960"/>
      <c r="AE3" s="960"/>
      <c r="AF3" s="960"/>
      <c r="AG3" s="960"/>
      <c r="AH3" s="960"/>
      <c r="AI3" s="960"/>
      <c r="AJ3" s="960"/>
      <c r="AK3" s="960"/>
      <c r="AL3" s="960"/>
      <c r="AM3" s="960"/>
      <c r="AN3" s="960"/>
      <c r="AO3" s="960"/>
    </row>
    <row r="4" spans="1:41" ht="23.25" x14ac:dyDescent="0.25">
      <c r="C4" s="963"/>
      <c r="D4" s="963"/>
      <c r="F4" s="118"/>
      <c r="G4" s="118"/>
      <c r="H4" s="118"/>
      <c r="I4" s="33"/>
      <c r="J4" s="33"/>
      <c r="K4" s="33"/>
      <c r="L4" s="33"/>
      <c r="M4" s="33"/>
      <c r="N4" s="33"/>
      <c r="O4" s="33"/>
      <c r="P4" s="33"/>
      <c r="Q4" s="33"/>
      <c r="R4" s="908"/>
      <c r="S4" s="908"/>
      <c r="T4" s="33"/>
      <c r="AK4" s="908" t="s">
        <v>341</v>
      </c>
      <c r="AL4" s="908"/>
      <c r="AM4" s="908"/>
      <c r="AN4" s="908"/>
      <c r="AO4" s="908"/>
    </row>
    <row r="5" spans="1:41" ht="20.100000000000001" customHeight="1" x14ac:dyDescent="0.25">
      <c r="A5" s="910" t="s">
        <v>0</v>
      </c>
      <c r="B5" s="910" t="s">
        <v>194</v>
      </c>
      <c r="C5" s="952" t="s">
        <v>195</v>
      </c>
      <c r="D5" s="952"/>
      <c r="E5" s="952"/>
      <c r="F5" s="946" t="s">
        <v>197</v>
      </c>
      <c r="G5" s="947"/>
      <c r="H5" s="947"/>
      <c r="I5" s="947"/>
      <c r="J5" s="947"/>
      <c r="K5" s="947"/>
      <c r="L5" s="947"/>
      <c r="M5" s="947"/>
      <c r="N5" s="947"/>
      <c r="O5" s="935" t="s">
        <v>198</v>
      </c>
      <c r="P5" s="935"/>
      <c r="Q5" s="935"/>
      <c r="R5" s="935"/>
      <c r="S5" s="935"/>
      <c r="T5" s="935"/>
      <c r="U5" s="935"/>
      <c r="V5" s="935"/>
      <c r="W5" s="935"/>
      <c r="X5" s="935" t="s">
        <v>199</v>
      </c>
      <c r="Y5" s="935"/>
      <c r="Z5" s="935"/>
      <c r="AA5" s="935"/>
      <c r="AB5" s="935"/>
      <c r="AC5" s="935"/>
      <c r="AD5" s="935"/>
      <c r="AE5" s="935"/>
      <c r="AF5" s="935"/>
      <c r="AG5" s="935" t="s">
        <v>200</v>
      </c>
      <c r="AH5" s="935"/>
      <c r="AI5" s="935"/>
      <c r="AJ5" s="935"/>
      <c r="AK5" s="935"/>
      <c r="AL5" s="935"/>
      <c r="AM5" s="935"/>
      <c r="AN5" s="935"/>
      <c r="AO5" s="950"/>
    </row>
    <row r="6" spans="1:41" ht="8.4499999999999993" customHeight="1" x14ac:dyDescent="0.25">
      <c r="A6" s="915"/>
      <c r="B6" s="915"/>
      <c r="C6" s="952"/>
      <c r="D6" s="952"/>
      <c r="E6" s="952"/>
      <c r="F6" s="948"/>
      <c r="G6" s="949"/>
      <c r="H6" s="949"/>
      <c r="I6" s="949"/>
      <c r="J6" s="949"/>
      <c r="K6" s="949"/>
      <c r="L6" s="949"/>
      <c r="M6" s="949"/>
      <c r="N6" s="949"/>
      <c r="O6" s="936"/>
      <c r="P6" s="936"/>
      <c r="Q6" s="936"/>
      <c r="R6" s="936"/>
      <c r="S6" s="936"/>
      <c r="T6" s="936"/>
      <c r="U6" s="936"/>
      <c r="V6" s="936"/>
      <c r="W6" s="936"/>
      <c r="X6" s="936"/>
      <c r="Y6" s="936"/>
      <c r="Z6" s="936"/>
      <c r="AA6" s="936"/>
      <c r="AB6" s="936"/>
      <c r="AC6" s="936"/>
      <c r="AD6" s="936"/>
      <c r="AE6" s="936"/>
      <c r="AF6" s="936"/>
      <c r="AG6" s="936"/>
      <c r="AH6" s="936"/>
      <c r="AI6" s="936"/>
      <c r="AJ6" s="936"/>
      <c r="AK6" s="936"/>
      <c r="AL6" s="936"/>
      <c r="AM6" s="936"/>
      <c r="AN6" s="936"/>
      <c r="AO6" s="951"/>
    </row>
    <row r="7" spans="1:41" ht="30.95" customHeight="1" x14ac:dyDescent="0.25">
      <c r="A7" s="915"/>
      <c r="B7" s="915"/>
      <c r="C7" s="952"/>
      <c r="D7" s="952"/>
      <c r="E7" s="952"/>
      <c r="F7" s="937" t="s">
        <v>494</v>
      </c>
      <c r="G7" s="938"/>
      <c r="H7" s="939"/>
      <c r="I7" s="914" t="s">
        <v>491</v>
      </c>
      <c r="J7" s="914"/>
      <c r="K7" s="914"/>
      <c r="L7" s="914" t="s">
        <v>202</v>
      </c>
      <c r="M7" s="914"/>
      <c r="N7" s="914"/>
      <c r="O7" s="952" t="s">
        <v>203</v>
      </c>
      <c r="P7" s="952"/>
      <c r="Q7" s="952"/>
      <c r="R7" s="953" t="s">
        <v>204</v>
      </c>
      <c r="S7" s="954"/>
      <c r="T7" s="955"/>
      <c r="U7" s="934" t="s">
        <v>205</v>
      </c>
      <c r="V7" s="934"/>
      <c r="W7" s="934"/>
      <c r="X7" s="934" t="s">
        <v>206</v>
      </c>
      <c r="Y7" s="934"/>
      <c r="Z7" s="934"/>
      <c r="AA7" s="914" t="s">
        <v>207</v>
      </c>
      <c r="AB7" s="914"/>
      <c r="AC7" s="914"/>
      <c r="AD7" s="914" t="s">
        <v>208</v>
      </c>
      <c r="AE7" s="914"/>
      <c r="AF7" s="914"/>
      <c r="AG7" s="914" t="s">
        <v>209</v>
      </c>
      <c r="AH7" s="914"/>
      <c r="AI7" s="914"/>
      <c r="AJ7" s="914" t="s">
        <v>210</v>
      </c>
      <c r="AK7" s="914"/>
      <c r="AL7" s="914"/>
      <c r="AM7" s="914" t="s">
        <v>211</v>
      </c>
      <c r="AN7" s="914"/>
      <c r="AO7" s="914"/>
    </row>
    <row r="8" spans="1:41" ht="15.6" customHeight="1" x14ac:dyDescent="0.25">
      <c r="A8" s="915"/>
      <c r="B8" s="915"/>
      <c r="C8" s="952"/>
      <c r="D8" s="952"/>
      <c r="E8" s="952"/>
      <c r="F8" s="940"/>
      <c r="G8" s="941"/>
      <c r="H8" s="942"/>
      <c r="I8" s="914"/>
      <c r="J8" s="914"/>
      <c r="K8" s="914"/>
      <c r="L8" s="914"/>
      <c r="M8" s="914"/>
      <c r="N8" s="914"/>
      <c r="O8" s="952"/>
      <c r="P8" s="952"/>
      <c r="Q8" s="952"/>
      <c r="R8" s="956"/>
      <c r="S8" s="957"/>
      <c r="T8" s="958"/>
      <c r="U8" s="934"/>
      <c r="V8" s="934"/>
      <c r="W8" s="934"/>
      <c r="X8" s="934"/>
      <c r="Y8" s="934"/>
      <c r="Z8" s="934"/>
      <c r="AA8" s="914"/>
      <c r="AB8" s="914"/>
      <c r="AC8" s="914"/>
      <c r="AD8" s="914"/>
      <c r="AE8" s="914"/>
      <c r="AF8" s="914"/>
      <c r="AG8" s="914"/>
      <c r="AH8" s="914"/>
      <c r="AI8" s="914"/>
      <c r="AJ8" s="914"/>
      <c r="AK8" s="914"/>
      <c r="AL8" s="914"/>
      <c r="AM8" s="914"/>
      <c r="AN8" s="914"/>
      <c r="AO8" s="914"/>
    </row>
    <row r="9" spans="1:41" ht="57.75" customHeight="1" x14ac:dyDescent="0.25">
      <c r="A9" s="915"/>
      <c r="B9" s="915"/>
      <c r="C9" s="952"/>
      <c r="D9" s="952"/>
      <c r="E9" s="952"/>
      <c r="F9" s="940"/>
      <c r="G9" s="941"/>
      <c r="H9" s="942"/>
      <c r="I9" s="914"/>
      <c r="J9" s="914"/>
      <c r="K9" s="914"/>
      <c r="L9" s="914"/>
      <c r="M9" s="914"/>
      <c r="N9" s="914"/>
      <c r="O9" s="952"/>
      <c r="P9" s="952"/>
      <c r="Q9" s="952"/>
      <c r="R9" s="914" t="s">
        <v>212</v>
      </c>
      <c r="S9" s="914"/>
      <c r="T9" s="914"/>
      <c r="U9" s="934"/>
      <c r="V9" s="934"/>
      <c r="W9" s="934"/>
      <c r="X9" s="934"/>
      <c r="Y9" s="934"/>
      <c r="Z9" s="934"/>
      <c r="AA9" s="914"/>
      <c r="AB9" s="914"/>
      <c r="AC9" s="914"/>
      <c r="AD9" s="914"/>
      <c r="AE9" s="914"/>
      <c r="AF9" s="914"/>
      <c r="AG9" s="914"/>
      <c r="AH9" s="914"/>
      <c r="AI9" s="914"/>
      <c r="AJ9" s="914"/>
      <c r="AK9" s="914"/>
      <c r="AL9" s="914"/>
      <c r="AM9" s="914"/>
      <c r="AN9" s="914"/>
      <c r="AO9" s="914"/>
    </row>
    <row r="10" spans="1:41" ht="30.6" customHeight="1" x14ac:dyDescent="0.25">
      <c r="A10" s="915"/>
      <c r="B10" s="915"/>
      <c r="C10" s="952"/>
      <c r="D10" s="952"/>
      <c r="E10" s="952"/>
      <c r="F10" s="943"/>
      <c r="G10" s="944"/>
      <c r="H10" s="945"/>
      <c r="I10" s="934" t="s">
        <v>213</v>
      </c>
      <c r="J10" s="934"/>
      <c r="K10" s="934"/>
      <c r="L10" s="934" t="s">
        <v>214</v>
      </c>
      <c r="M10" s="934"/>
      <c r="N10" s="934"/>
      <c r="O10" s="952"/>
      <c r="P10" s="952"/>
      <c r="Q10" s="952"/>
      <c r="R10" s="919" t="s">
        <v>215</v>
      </c>
      <c r="S10" s="920"/>
      <c r="T10" s="921"/>
      <c r="U10" s="934" t="s">
        <v>213</v>
      </c>
      <c r="V10" s="934"/>
      <c r="W10" s="934"/>
      <c r="X10" s="934"/>
      <c r="Y10" s="934"/>
      <c r="Z10" s="934"/>
      <c r="AA10" s="934" t="s">
        <v>216</v>
      </c>
      <c r="AB10" s="934"/>
      <c r="AC10" s="934"/>
      <c r="AD10" s="934" t="s">
        <v>216</v>
      </c>
      <c r="AE10" s="934"/>
      <c r="AF10" s="934"/>
      <c r="AG10" s="914"/>
      <c r="AH10" s="914"/>
      <c r="AI10" s="914"/>
      <c r="AJ10" s="934" t="s">
        <v>215</v>
      </c>
      <c r="AK10" s="934"/>
      <c r="AL10" s="934"/>
      <c r="AM10" s="934" t="s">
        <v>215</v>
      </c>
      <c r="AN10" s="934"/>
      <c r="AO10" s="934"/>
    </row>
    <row r="11" spans="1:41" ht="21.6" customHeight="1" x14ac:dyDescent="0.25">
      <c r="A11" s="416" t="s">
        <v>2</v>
      </c>
      <c r="B11" s="416" t="s">
        <v>3</v>
      </c>
      <c r="C11" s="416">
        <v>1</v>
      </c>
      <c r="D11" s="416">
        <v>2</v>
      </c>
      <c r="E11" s="416">
        <v>3</v>
      </c>
      <c r="F11" s="416">
        <v>4</v>
      </c>
      <c r="G11" s="416">
        <v>5</v>
      </c>
      <c r="H11" s="416">
        <v>6</v>
      </c>
      <c r="I11" s="416">
        <v>7</v>
      </c>
      <c r="J11" s="416">
        <v>8</v>
      </c>
      <c r="K11" s="416">
        <v>9</v>
      </c>
      <c r="L11" s="416">
        <v>10</v>
      </c>
      <c r="M11" s="416">
        <v>11</v>
      </c>
      <c r="N11" s="416">
        <v>12</v>
      </c>
      <c r="O11" s="416">
        <v>13</v>
      </c>
      <c r="P11" s="416">
        <v>14</v>
      </c>
      <c r="Q11" s="416">
        <v>15</v>
      </c>
      <c r="R11" s="416">
        <v>16</v>
      </c>
      <c r="S11" s="416">
        <v>17</v>
      </c>
      <c r="T11" s="416">
        <v>18</v>
      </c>
      <c r="U11" s="416">
        <v>19</v>
      </c>
      <c r="V11" s="416">
        <v>20</v>
      </c>
      <c r="W11" s="416">
        <v>21</v>
      </c>
      <c r="X11" s="416">
        <v>22</v>
      </c>
      <c r="Y11" s="416">
        <v>23</v>
      </c>
      <c r="Z11" s="416">
        <v>24</v>
      </c>
      <c r="AA11" s="416">
        <v>25</v>
      </c>
      <c r="AB11" s="416">
        <v>26</v>
      </c>
      <c r="AC11" s="416">
        <v>27</v>
      </c>
      <c r="AD11" s="416">
        <v>28</v>
      </c>
      <c r="AE11" s="416">
        <v>29</v>
      </c>
      <c r="AF11" s="416">
        <v>30</v>
      </c>
      <c r="AG11" s="416">
        <v>31</v>
      </c>
      <c r="AH11" s="416">
        <v>32</v>
      </c>
      <c r="AI11" s="416">
        <v>33</v>
      </c>
      <c r="AJ11" s="416">
        <v>34</v>
      </c>
      <c r="AK11" s="416">
        <v>35</v>
      </c>
      <c r="AL11" s="416">
        <v>36</v>
      </c>
      <c r="AM11" s="416">
        <v>37</v>
      </c>
      <c r="AN11" s="416">
        <v>38</v>
      </c>
      <c r="AO11" s="416">
        <v>39</v>
      </c>
    </row>
    <row r="12" spans="1:41" ht="29.1" customHeight="1" x14ac:dyDescent="0.25">
      <c r="A12" s="169"/>
      <c r="B12" s="169"/>
      <c r="C12" s="274" t="s">
        <v>217</v>
      </c>
      <c r="D12" s="274" t="s">
        <v>174</v>
      </c>
      <c r="E12" s="274" t="s">
        <v>175</v>
      </c>
      <c r="F12" s="119" t="s">
        <v>218</v>
      </c>
      <c r="G12" s="275" t="s">
        <v>174</v>
      </c>
      <c r="H12" s="275" t="s">
        <v>175</v>
      </c>
      <c r="I12" s="274" t="s">
        <v>218</v>
      </c>
      <c r="J12" s="273" t="s">
        <v>174</v>
      </c>
      <c r="K12" s="273" t="s">
        <v>175</v>
      </c>
      <c r="L12" s="274" t="s">
        <v>218</v>
      </c>
      <c r="M12" s="273" t="s">
        <v>174</v>
      </c>
      <c r="N12" s="273" t="s">
        <v>175</v>
      </c>
      <c r="O12" s="273" t="s">
        <v>218</v>
      </c>
      <c r="P12" s="274" t="s">
        <v>174</v>
      </c>
      <c r="Q12" s="274" t="s">
        <v>175</v>
      </c>
      <c r="R12" s="274" t="s">
        <v>218</v>
      </c>
      <c r="S12" s="274" t="s">
        <v>174</v>
      </c>
      <c r="T12" s="274" t="s">
        <v>175</v>
      </c>
      <c r="U12" s="273" t="s">
        <v>218</v>
      </c>
      <c r="V12" s="274" t="s">
        <v>174</v>
      </c>
      <c r="W12" s="274" t="s">
        <v>175</v>
      </c>
      <c r="X12" s="274" t="s">
        <v>217</v>
      </c>
      <c r="Y12" s="274" t="s">
        <v>174</v>
      </c>
      <c r="Z12" s="274" t="s">
        <v>175</v>
      </c>
      <c r="AA12" s="274" t="s">
        <v>217</v>
      </c>
      <c r="AB12" s="274" t="s">
        <v>174</v>
      </c>
      <c r="AC12" s="274" t="s">
        <v>175</v>
      </c>
      <c r="AD12" s="274" t="s">
        <v>218</v>
      </c>
      <c r="AE12" s="274" t="s">
        <v>174</v>
      </c>
      <c r="AF12" s="274" t="s">
        <v>175</v>
      </c>
      <c r="AG12" s="274" t="s">
        <v>217</v>
      </c>
      <c r="AH12" s="274" t="s">
        <v>174</v>
      </c>
      <c r="AI12" s="274" t="s">
        <v>175</v>
      </c>
      <c r="AJ12" s="274" t="s">
        <v>217</v>
      </c>
      <c r="AK12" s="274" t="s">
        <v>174</v>
      </c>
      <c r="AL12" s="274" t="s">
        <v>175</v>
      </c>
      <c r="AM12" s="274" t="s">
        <v>218</v>
      </c>
      <c r="AN12" s="274" t="s">
        <v>174</v>
      </c>
      <c r="AO12" s="274" t="s">
        <v>175</v>
      </c>
    </row>
    <row r="13" spans="1:41" s="317" customFormat="1" ht="39.75" customHeight="1" x14ac:dyDescent="0.2">
      <c r="A13" s="116"/>
      <c r="B13" s="116" t="s">
        <v>219</v>
      </c>
      <c r="C13" s="117">
        <f>SUM(C14:C18)</f>
        <v>0</v>
      </c>
      <c r="D13" s="117">
        <f t="shared" ref="D13:AO13" si="0">SUM(D14:D18)</f>
        <v>0</v>
      </c>
      <c r="E13" s="117">
        <f t="shared" si="0"/>
        <v>0</v>
      </c>
      <c r="F13" s="117">
        <f t="shared" si="0"/>
        <v>0</v>
      </c>
      <c r="G13" s="117">
        <f t="shared" si="0"/>
        <v>0</v>
      </c>
      <c r="H13" s="117">
        <f t="shared" si="0"/>
        <v>0</v>
      </c>
      <c r="I13" s="117">
        <f t="shared" si="0"/>
        <v>0</v>
      </c>
      <c r="J13" s="117">
        <f t="shared" si="0"/>
        <v>0</v>
      </c>
      <c r="K13" s="117">
        <f t="shared" si="0"/>
        <v>0</v>
      </c>
      <c r="L13" s="117">
        <f t="shared" si="0"/>
        <v>0</v>
      </c>
      <c r="M13" s="117">
        <f t="shared" si="0"/>
        <v>0</v>
      </c>
      <c r="N13" s="117">
        <f t="shared" si="0"/>
        <v>0</v>
      </c>
      <c r="O13" s="117">
        <f t="shared" si="0"/>
        <v>0</v>
      </c>
      <c r="P13" s="117">
        <f t="shared" si="0"/>
        <v>0</v>
      </c>
      <c r="Q13" s="117">
        <f t="shared" si="0"/>
        <v>0</v>
      </c>
      <c r="R13" s="117">
        <f t="shared" si="0"/>
        <v>0</v>
      </c>
      <c r="S13" s="117">
        <f t="shared" si="0"/>
        <v>0</v>
      </c>
      <c r="T13" s="117">
        <f t="shared" si="0"/>
        <v>0</v>
      </c>
      <c r="U13" s="117">
        <f t="shared" si="0"/>
        <v>0</v>
      </c>
      <c r="V13" s="117">
        <f t="shared" si="0"/>
        <v>0</v>
      </c>
      <c r="W13" s="117">
        <f t="shared" si="0"/>
        <v>0</v>
      </c>
      <c r="X13" s="117">
        <f t="shared" si="0"/>
        <v>0</v>
      </c>
      <c r="Y13" s="117">
        <f t="shared" si="0"/>
        <v>0</v>
      </c>
      <c r="Z13" s="117">
        <f t="shared" si="0"/>
        <v>0</v>
      </c>
      <c r="AA13" s="117">
        <f t="shared" si="0"/>
        <v>0</v>
      </c>
      <c r="AB13" s="117">
        <f t="shared" si="0"/>
        <v>0</v>
      </c>
      <c r="AC13" s="117">
        <f t="shared" si="0"/>
        <v>0</v>
      </c>
      <c r="AD13" s="117">
        <f t="shared" si="0"/>
        <v>0</v>
      </c>
      <c r="AE13" s="117">
        <f t="shared" si="0"/>
        <v>0</v>
      </c>
      <c r="AF13" s="117">
        <f t="shared" si="0"/>
        <v>0</v>
      </c>
      <c r="AG13" s="117">
        <f t="shared" si="0"/>
        <v>0</v>
      </c>
      <c r="AH13" s="117">
        <f t="shared" si="0"/>
        <v>0</v>
      </c>
      <c r="AI13" s="117">
        <f t="shared" si="0"/>
        <v>0</v>
      </c>
      <c r="AJ13" s="117">
        <f t="shared" si="0"/>
        <v>0</v>
      </c>
      <c r="AK13" s="117">
        <f t="shared" si="0"/>
        <v>0</v>
      </c>
      <c r="AL13" s="117">
        <f t="shared" si="0"/>
        <v>0</v>
      </c>
      <c r="AM13" s="117">
        <f t="shared" si="0"/>
        <v>0</v>
      </c>
      <c r="AN13" s="117">
        <f t="shared" si="0"/>
        <v>0</v>
      </c>
      <c r="AO13" s="117">
        <f t="shared" si="0"/>
        <v>0</v>
      </c>
    </row>
    <row r="14" spans="1:41" s="110" customFormat="1" ht="37.5" customHeight="1" x14ac:dyDescent="0.2">
      <c r="A14" s="34">
        <v>1</v>
      </c>
      <c r="B14" s="267" t="s">
        <v>492</v>
      </c>
      <c r="C14" s="243">
        <f>D14+E14</f>
        <v>0</v>
      </c>
      <c r="D14" s="243">
        <f t="shared" ref="D14:E18" si="1">+G14+P14+Y14+AH14</f>
        <v>0</v>
      </c>
      <c r="E14" s="243">
        <f t="shared" si="1"/>
        <v>0</v>
      </c>
      <c r="F14" s="266"/>
      <c r="G14" s="243"/>
      <c r="H14" s="243"/>
      <c r="I14" s="266"/>
      <c r="J14" s="243"/>
      <c r="K14" s="243"/>
      <c r="L14" s="266"/>
      <c r="M14" s="243"/>
      <c r="N14" s="243"/>
      <c r="O14" s="243"/>
      <c r="P14" s="243"/>
      <c r="Q14" s="243"/>
      <c r="R14" s="266"/>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row>
    <row r="15" spans="1:41" s="110" customFormat="1" ht="37.5" customHeight="1" x14ac:dyDescent="0.2">
      <c r="A15" s="34">
        <v>2</v>
      </c>
      <c r="B15" s="267" t="s">
        <v>339</v>
      </c>
      <c r="C15" s="243">
        <f>D15+E15</f>
        <v>0</v>
      </c>
      <c r="D15" s="243">
        <f t="shared" si="1"/>
        <v>0</v>
      </c>
      <c r="E15" s="243">
        <f t="shared" si="1"/>
        <v>0</v>
      </c>
      <c r="F15" s="266"/>
      <c r="G15" s="243"/>
      <c r="H15" s="243"/>
      <c r="I15" s="266"/>
      <c r="J15" s="243"/>
      <c r="K15" s="243"/>
      <c r="L15" s="266"/>
      <c r="M15" s="243"/>
      <c r="N15" s="243"/>
      <c r="O15" s="243"/>
      <c r="P15" s="243"/>
      <c r="Q15" s="243"/>
      <c r="R15" s="266"/>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row>
    <row r="16" spans="1:41" s="110" customFormat="1" ht="37.5" customHeight="1" x14ac:dyDescent="0.2">
      <c r="A16" s="34">
        <v>3</v>
      </c>
      <c r="B16" s="267" t="s">
        <v>340</v>
      </c>
      <c r="C16" s="243">
        <f>D16+E16</f>
        <v>0</v>
      </c>
      <c r="D16" s="243">
        <f t="shared" si="1"/>
        <v>0</v>
      </c>
      <c r="E16" s="243">
        <f t="shared" si="1"/>
        <v>0</v>
      </c>
      <c r="F16" s="266"/>
      <c r="G16" s="243"/>
      <c r="H16" s="243"/>
      <c r="I16" s="266"/>
      <c r="J16" s="243"/>
      <c r="K16" s="243"/>
      <c r="L16" s="266"/>
      <c r="M16" s="243"/>
      <c r="N16" s="243"/>
      <c r="O16" s="243"/>
      <c r="P16" s="243"/>
      <c r="Q16" s="243"/>
      <c r="R16" s="266"/>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row>
    <row r="17" spans="1:41" s="110" customFormat="1" ht="51.75" customHeight="1" x14ac:dyDescent="0.2">
      <c r="A17" s="34">
        <v>4</v>
      </c>
      <c r="B17" s="316" t="s">
        <v>493</v>
      </c>
      <c r="C17" s="243">
        <f>D17+E17</f>
        <v>0</v>
      </c>
      <c r="D17" s="243">
        <f t="shared" si="1"/>
        <v>0</v>
      </c>
      <c r="E17" s="243">
        <f t="shared" si="1"/>
        <v>0</v>
      </c>
      <c r="F17" s="266"/>
      <c r="G17" s="243"/>
      <c r="H17" s="243"/>
      <c r="I17" s="266"/>
      <c r="J17" s="243"/>
      <c r="K17" s="243"/>
      <c r="L17" s="266"/>
      <c r="M17" s="243"/>
      <c r="N17" s="243"/>
      <c r="O17" s="243"/>
      <c r="P17" s="243"/>
      <c r="Q17" s="243"/>
      <c r="R17" s="266"/>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row>
    <row r="18" spans="1:41" s="110" customFormat="1" ht="45" customHeight="1" x14ac:dyDescent="0.2">
      <c r="A18" s="34">
        <v>5</v>
      </c>
      <c r="B18" s="267" t="s">
        <v>448</v>
      </c>
      <c r="C18" s="243">
        <f>D18+E18</f>
        <v>0</v>
      </c>
      <c r="D18" s="243">
        <f t="shared" si="1"/>
        <v>0</v>
      </c>
      <c r="E18" s="243">
        <f t="shared" si="1"/>
        <v>0</v>
      </c>
      <c r="F18" s="266"/>
      <c r="G18" s="243"/>
      <c r="H18" s="243"/>
      <c r="I18" s="266"/>
      <c r="J18" s="243"/>
      <c r="K18" s="243"/>
      <c r="L18" s="266"/>
      <c r="M18" s="243"/>
      <c r="N18" s="243"/>
      <c r="O18" s="243"/>
      <c r="P18" s="243"/>
      <c r="Q18" s="243"/>
      <c r="R18" s="266"/>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row>
    <row r="19" spans="1:41" ht="41.25" customHeight="1" x14ac:dyDescent="0.25"/>
  </sheetData>
  <mergeCells count="34">
    <mergeCell ref="AM1:AO1"/>
    <mergeCell ref="A3:AO3"/>
    <mergeCell ref="R4:S4"/>
    <mergeCell ref="AK4:AO4"/>
    <mergeCell ref="A2:AO2"/>
    <mergeCell ref="C4:D4"/>
    <mergeCell ref="A5:A10"/>
    <mergeCell ref="X5:AF6"/>
    <mergeCell ref="C5:E10"/>
    <mergeCell ref="O7:Q10"/>
    <mergeCell ref="I7:K9"/>
    <mergeCell ref="R7:T8"/>
    <mergeCell ref="U7:W9"/>
    <mergeCell ref="B5:B10"/>
    <mergeCell ref="X7:Z10"/>
    <mergeCell ref="AA7:AC9"/>
    <mergeCell ref="I10:K10"/>
    <mergeCell ref="R10:T10"/>
    <mergeCell ref="AM10:AO10"/>
    <mergeCell ref="AA10:AC10"/>
    <mergeCell ref="O5:W6"/>
    <mergeCell ref="F7:H10"/>
    <mergeCell ref="AD10:AF10"/>
    <mergeCell ref="L10:N10"/>
    <mergeCell ref="F5:N6"/>
    <mergeCell ref="AG7:AI10"/>
    <mergeCell ref="AJ7:AL9"/>
    <mergeCell ref="L7:N9"/>
    <mergeCell ref="AD7:AF9"/>
    <mergeCell ref="AG5:AO6"/>
    <mergeCell ref="AM7:AO9"/>
    <mergeCell ref="U10:W10"/>
    <mergeCell ref="R9:T9"/>
    <mergeCell ref="AJ10:AL10"/>
  </mergeCells>
  <pageMargins left="0.24" right="0.15748031496063" top="0.74803149606299202" bottom="0.74803149606299202" header="0.31496062992126" footer="0.31496062992126"/>
  <pageSetup paperSize="9" scale="55" firstPageNumber="105" orientation="landscape" useFirstPageNumber="1"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40"/>
  <sheetViews>
    <sheetView topLeftCell="A4" zoomScale="80" zoomScaleNormal="80" workbookViewId="0">
      <selection activeCell="F12" sqref="F12:AM24"/>
    </sheetView>
  </sheetViews>
  <sheetFormatPr defaultRowHeight="15.75" x14ac:dyDescent="0.25"/>
  <cols>
    <col min="1" max="1" width="4.875" style="194" customWidth="1"/>
    <col min="2" max="2" width="19.625" style="195" customWidth="1"/>
    <col min="3" max="3" width="12" style="236" customWidth="1"/>
    <col min="4" max="4" width="10.875" style="195" customWidth="1"/>
    <col min="5" max="6" width="9" style="195" customWidth="1"/>
    <col min="7" max="7" width="10.625" style="195" customWidth="1"/>
    <col min="8" max="8" width="9" style="195" customWidth="1"/>
    <col min="9" max="9" width="10.375" style="195" customWidth="1"/>
    <col min="10" max="10" width="9" style="195" customWidth="1"/>
    <col min="11" max="11" width="7.5" style="195" customWidth="1"/>
    <col min="12" max="12" width="10.375" style="195" customWidth="1"/>
    <col min="13" max="13" width="9" style="195" customWidth="1"/>
    <col min="14" max="14" width="5" style="195" customWidth="1"/>
    <col min="15" max="15" width="9.375" style="195" customWidth="1"/>
    <col min="16" max="16" width="10.125" style="195" customWidth="1"/>
    <col min="17" max="17" width="9.375" style="195" customWidth="1"/>
    <col min="18" max="19" width="8.5" style="195" customWidth="1"/>
    <col min="20" max="20" width="6.625" style="195" hidden="1" customWidth="1"/>
    <col min="21" max="23" width="7.375" style="195" customWidth="1"/>
    <col min="24" max="24" width="8.375" style="195" customWidth="1"/>
    <col min="25" max="25" width="8.5" style="195" customWidth="1"/>
    <col min="26" max="29" width="7.375" style="195" customWidth="1"/>
    <col min="30" max="30" width="10" style="195" customWidth="1"/>
    <col min="31" max="34" width="7.375" style="195" customWidth="1"/>
    <col min="35" max="35" width="7.125" style="195" customWidth="1"/>
    <col min="36" max="36" width="7.375" style="195" hidden="1" customWidth="1"/>
    <col min="37" max="39" width="7.375" style="195" customWidth="1"/>
    <col min="40" max="16384" width="9" style="122"/>
  </cols>
  <sheetData>
    <row r="1" spans="1:39" x14ac:dyDescent="0.25">
      <c r="A1" s="844">
        <f>+'4.26b'!A1:C1</f>
        <v>0</v>
      </c>
      <c r="B1" s="844"/>
      <c r="C1" s="844"/>
      <c r="AK1" s="968" t="s">
        <v>429</v>
      </c>
      <c r="AL1" s="968"/>
      <c r="AM1" s="968"/>
    </row>
    <row r="2" spans="1:39" ht="36" customHeight="1" x14ac:dyDescent="0.25">
      <c r="A2" s="969" t="s">
        <v>527</v>
      </c>
      <c r="B2" s="969"/>
      <c r="C2" s="969"/>
      <c r="D2" s="969"/>
      <c r="E2" s="969"/>
      <c r="F2" s="969"/>
      <c r="G2" s="969"/>
      <c r="H2" s="969"/>
      <c r="I2" s="969"/>
      <c r="J2" s="969"/>
      <c r="K2" s="969"/>
      <c r="L2" s="969"/>
      <c r="M2" s="969"/>
      <c r="N2" s="969"/>
      <c r="O2" s="969"/>
      <c r="P2" s="969"/>
      <c r="Q2" s="969"/>
      <c r="R2" s="969"/>
      <c r="S2" s="969"/>
      <c r="T2" s="969"/>
      <c r="U2" s="969"/>
      <c r="V2" s="969"/>
      <c r="W2" s="969"/>
      <c r="X2" s="969"/>
      <c r="Y2" s="969"/>
      <c r="Z2" s="969"/>
      <c r="AA2" s="969"/>
      <c r="AB2" s="969"/>
      <c r="AC2" s="969"/>
      <c r="AD2" s="969"/>
      <c r="AE2" s="969"/>
      <c r="AF2" s="969"/>
      <c r="AG2" s="969"/>
      <c r="AH2" s="969"/>
      <c r="AI2" s="969"/>
      <c r="AJ2" s="969"/>
      <c r="AK2" s="969"/>
      <c r="AL2" s="969"/>
      <c r="AM2" s="969"/>
    </row>
    <row r="3" spans="1:39" ht="19.5" x14ac:dyDescent="0.25">
      <c r="A3" s="970" t="str">
        <f>'4.26'!A3:N3</f>
        <v xml:space="preserve">(Kèm theo Nghị quyết  số      /NQ-HĐND ngày       /12/2024 của Hội đồng nhân dân huyện Na Rì) </v>
      </c>
      <c r="B3" s="970"/>
      <c r="C3" s="970"/>
      <c r="D3" s="970"/>
      <c r="E3" s="970"/>
      <c r="F3" s="970"/>
      <c r="G3" s="970"/>
      <c r="H3" s="970"/>
      <c r="I3" s="970"/>
      <c r="J3" s="970"/>
      <c r="K3" s="970"/>
      <c r="L3" s="970"/>
      <c r="M3" s="970"/>
      <c r="N3" s="970"/>
      <c r="O3" s="970"/>
      <c r="P3" s="970"/>
      <c r="Q3" s="970"/>
      <c r="R3" s="970"/>
      <c r="S3" s="970"/>
      <c r="T3" s="970"/>
      <c r="U3" s="970"/>
      <c r="V3" s="970"/>
      <c r="W3" s="970"/>
      <c r="X3" s="970"/>
      <c r="Y3" s="970"/>
      <c r="Z3" s="970"/>
      <c r="AA3" s="970"/>
      <c r="AB3" s="970"/>
      <c r="AC3" s="970"/>
      <c r="AD3" s="970"/>
      <c r="AE3" s="970"/>
      <c r="AF3" s="970"/>
      <c r="AG3" s="970"/>
      <c r="AH3" s="970"/>
      <c r="AI3" s="970"/>
      <c r="AJ3" s="970"/>
      <c r="AK3" s="970"/>
      <c r="AL3" s="970"/>
      <c r="AM3" s="970"/>
    </row>
    <row r="4" spans="1:39" x14ac:dyDescent="0.25">
      <c r="R4" s="237"/>
      <c r="AG4" s="237"/>
      <c r="AH4" s="237"/>
      <c r="AI4" s="237"/>
      <c r="AJ4" s="237"/>
      <c r="AK4" s="237" t="s">
        <v>386</v>
      </c>
      <c r="AL4" s="237"/>
      <c r="AM4" s="237"/>
    </row>
    <row r="5" spans="1:39" ht="73.7" customHeight="1" x14ac:dyDescent="0.25">
      <c r="A5" s="967" t="s">
        <v>0</v>
      </c>
      <c r="B5" s="967" t="s">
        <v>194</v>
      </c>
      <c r="C5" s="967" t="s">
        <v>471</v>
      </c>
      <c r="D5" s="967"/>
      <c r="E5" s="967"/>
      <c r="F5" s="971" t="s">
        <v>535</v>
      </c>
      <c r="G5" s="972"/>
      <c r="H5" s="973"/>
      <c r="I5" s="967" t="s">
        <v>536</v>
      </c>
      <c r="J5" s="967"/>
      <c r="K5" s="967"/>
      <c r="L5" s="967"/>
      <c r="M5" s="967"/>
      <c r="N5" s="967"/>
      <c r="O5" s="967"/>
      <c r="P5" s="967"/>
      <c r="Q5" s="967"/>
      <c r="R5" s="967"/>
      <c r="S5" s="967"/>
      <c r="T5" s="967"/>
      <c r="U5" s="967" t="s">
        <v>406</v>
      </c>
      <c r="V5" s="967"/>
      <c r="W5" s="967"/>
      <c r="X5" s="971" t="s">
        <v>407</v>
      </c>
      <c r="Y5" s="972"/>
      <c r="Z5" s="973"/>
      <c r="AA5" s="971" t="s">
        <v>408</v>
      </c>
      <c r="AB5" s="972"/>
      <c r="AC5" s="973"/>
      <c r="AD5" s="967" t="s">
        <v>410</v>
      </c>
      <c r="AE5" s="967"/>
      <c r="AF5" s="967"/>
      <c r="AG5" s="967"/>
      <c r="AH5" s="967"/>
      <c r="AI5" s="967"/>
      <c r="AJ5" s="967"/>
      <c r="AK5" s="967"/>
      <c r="AL5" s="967"/>
      <c r="AM5" s="967"/>
    </row>
    <row r="6" spans="1:39" s="238" customFormat="1" ht="24.75" customHeight="1" x14ac:dyDescent="0.2">
      <c r="A6" s="967"/>
      <c r="B6" s="967"/>
      <c r="C6" s="967"/>
      <c r="D6" s="967"/>
      <c r="E6" s="967"/>
      <c r="F6" s="971" t="s">
        <v>372</v>
      </c>
      <c r="G6" s="972"/>
      <c r="H6" s="973"/>
      <c r="I6" s="964" t="s">
        <v>373</v>
      </c>
      <c r="J6" s="964"/>
      <c r="K6" s="964"/>
      <c r="L6" s="964"/>
      <c r="M6" s="964"/>
      <c r="N6" s="964"/>
      <c r="O6" s="964"/>
      <c r="P6" s="964"/>
      <c r="Q6" s="964"/>
      <c r="R6" s="964"/>
      <c r="S6" s="964"/>
      <c r="T6" s="964"/>
      <c r="U6" s="964" t="s">
        <v>374</v>
      </c>
      <c r="V6" s="964"/>
      <c r="W6" s="964"/>
      <c r="X6" s="964" t="s">
        <v>375</v>
      </c>
      <c r="Y6" s="964"/>
      <c r="Z6" s="964"/>
      <c r="AA6" s="964" t="s">
        <v>376</v>
      </c>
      <c r="AB6" s="964"/>
      <c r="AC6" s="964"/>
      <c r="AD6" s="964" t="s">
        <v>377</v>
      </c>
      <c r="AE6" s="964" t="s">
        <v>378</v>
      </c>
      <c r="AF6" s="964"/>
      <c r="AG6" s="964"/>
      <c r="AH6" s="964"/>
      <c r="AI6" s="964"/>
      <c r="AJ6" s="964"/>
      <c r="AK6" s="964" t="s">
        <v>372</v>
      </c>
      <c r="AL6" s="964"/>
      <c r="AM6" s="964"/>
    </row>
    <row r="7" spans="1:39" s="238" customFormat="1" ht="160.5" customHeight="1" x14ac:dyDescent="0.2">
      <c r="A7" s="967"/>
      <c r="B7" s="967"/>
      <c r="C7" s="965" t="s">
        <v>52</v>
      </c>
      <c r="D7" s="964" t="s">
        <v>79</v>
      </c>
      <c r="E7" s="964"/>
      <c r="F7" s="974" t="s">
        <v>521</v>
      </c>
      <c r="G7" s="975"/>
      <c r="H7" s="976"/>
      <c r="I7" s="964" t="s">
        <v>404</v>
      </c>
      <c r="J7" s="964"/>
      <c r="K7" s="964"/>
      <c r="L7" s="964" t="s">
        <v>530</v>
      </c>
      <c r="M7" s="964"/>
      <c r="N7" s="964"/>
      <c r="O7" s="964" t="s">
        <v>405</v>
      </c>
      <c r="P7" s="964"/>
      <c r="Q7" s="964"/>
      <c r="R7" s="964" t="s">
        <v>403</v>
      </c>
      <c r="S7" s="964"/>
      <c r="T7" s="964"/>
      <c r="U7" s="964"/>
      <c r="V7" s="964"/>
      <c r="W7" s="964"/>
      <c r="X7" s="964"/>
      <c r="Y7" s="964"/>
      <c r="Z7" s="964"/>
      <c r="AA7" s="964" t="s">
        <v>409</v>
      </c>
      <c r="AB7" s="964"/>
      <c r="AC7" s="964"/>
      <c r="AD7" s="964"/>
      <c r="AE7" s="966" t="s">
        <v>411</v>
      </c>
      <c r="AF7" s="966"/>
      <c r="AG7" s="966"/>
      <c r="AH7" s="964" t="s">
        <v>412</v>
      </c>
      <c r="AI7" s="964"/>
      <c r="AJ7" s="964"/>
      <c r="AK7" s="964" t="s">
        <v>413</v>
      </c>
      <c r="AL7" s="964"/>
      <c r="AM7" s="964"/>
    </row>
    <row r="8" spans="1:39" s="238" customFormat="1" ht="27" customHeight="1" x14ac:dyDescent="0.2">
      <c r="A8" s="967"/>
      <c r="B8" s="967"/>
      <c r="C8" s="965"/>
      <c r="D8" s="964"/>
      <c r="E8" s="964"/>
      <c r="F8" s="964" t="s">
        <v>381</v>
      </c>
      <c r="G8" s="964" t="s">
        <v>79</v>
      </c>
      <c r="H8" s="964"/>
      <c r="I8" s="964" t="s">
        <v>381</v>
      </c>
      <c r="J8" s="964" t="s">
        <v>79</v>
      </c>
      <c r="K8" s="964"/>
      <c r="L8" s="964" t="s">
        <v>381</v>
      </c>
      <c r="M8" s="964" t="s">
        <v>79</v>
      </c>
      <c r="N8" s="964"/>
      <c r="O8" s="964" t="s">
        <v>381</v>
      </c>
      <c r="P8" s="964" t="s">
        <v>79</v>
      </c>
      <c r="Q8" s="964"/>
      <c r="R8" s="964" t="s">
        <v>381</v>
      </c>
      <c r="S8" s="964" t="s">
        <v>79</v>
      </c>
      <c r="T8" s="964"/>
      <c r="U8" s="964" t="s">
        <v>382</v>
      </c>
      <c r="V8" s="964" t="s">
        <v>79</v>
      </c>
      <c r="W8" s="964"/>
      <c r="X8" s="964" t="s">
        <v>383</v>
      </c>
      <c r="Y8" s="964" t="s">
        <v>79</v>
      </c>
      <c r="Z8" s="964"/>
      <c r="AA8" s="964" t="s">
        <v>52</v>
      </c>
      <c r="AB8" s="964" t="s">
        <v>79</v>
      </c>
      <c r="AC8" s="964"/>
      <c r="AD8" s="964"/>
      <c r="AE8" s="964" t="s">
        <v>52</v>
      </c>
      <c r="AF8" s="964" t="s">
        <v>79</v>
      </c>
      <c r="AG8" s="964"/>
      <c r="AH8" s="964" t="s">
        <v>52</v>
      </c>
      <c r="AI8" s="964" t="s">
        <v>79</v>
      </c>
      <c r="AJ8" s="964"/>
      <c r="AK8" s="964" t="s">
        <v>52</v>
      </c>
      <c r="AL8" s="964" t="s">
        <v>79</v>
      </c>
      <c r="AM8" s="964"/>
    </row>
    <row r="9" spans="1:39" s="238" customFormat="1" ht="64.5" customHeight="1" x14ac:dyDescent="0.2">
      <c r="A9" s="967"/>
      <c r="B9" s="967"/>
      <c r="C9" s="965"/>
      <c r="D9" s="320" t="s">
        <v>174</v>
      </c>
      <c r="E9" s="320" t="s">
        <v>384</v>
      </c>
      <c r="F9" s="964"/>
      <c r="G9" s="320" t="s">
        <v>174</v>
      </c>
      <c r="H9" s="320" t="s">
        <v>384</v>
      </c>
      <c r="I9" s="964"/>
      <c r="J9" s="320" t="s">
        <v>174</v>
      </c>
      <c r="K9" s="320" t="s">
        <v>384</v>
      </c>
      <c r="L9" s="964"/>
      <c r="M9" s="320" t="s">
        <v>174</v>
      </c>
      <c r="N9" s="320" t="s">
        <v>384</v>
      </c>
      <c r="O9" s="964"/>
      <c r="P9" s="320" t="s">
        <v>174</v>
      </c>
      <c r="Q9" s="320" t="s">
        <v>384</v>
      </c>
      <c r="R9" s="964"/>
      <c r="S9" s="320" t="s">
        <v>174</v>
      </c>
      <c r="T9" s="320" t="s">
        <v>384</v>
      </c>
      <c r="U9" s="964"/>
      <c r="V9" s="320" t="s">
        <v>174</v>
      </c>
      <c r="W9" s="320" t="s">
        <v>384</v>
      </c>
      <c r="X9" s="964"/>
      <c r="Y9" s="320" t="s">
        <v>174</v>
      </c>
      <c r="Z9" s="320" t="s">
        <v>384</v>
      </c>
      <c r="AA9" s="964"/>
      <c r="AB9" s="320" t="s">
        <v>174</v>
      </c>
      <c r="AC9" s="320" t="s">
        <v>384</v>
      </c>
      <c r="AD9" s="964"/>
      <c r="AE9" s="964"/>
      <c r="AF9" s="320" t="s">
        <v>174</v>
      </c>
      <c r="AG9" s="320" t="s">
        <v>384</v>
      </c>
      <c r="AH9" s="964"/>
      <c r="AI9" s="320" t="s">
        <v>174</v>
      </c>
      <c r="AJ9" s="320" t="s">
        <v>384</v>
      </c>
      <c r="AK9" s="964"/>
      <c r="AL9" s="320" t="s">
        <v>174</v>
      </c>
      <c r="AM9" s="320" t="s">
        <v>384</v>
      </c>
    </row>
    <row r="10" spans="1:39" s="238" customFormat="1" ht="25.5" customHeight="1" x14ac:dyDescent="0.2">
      <c r="A10" s="258" t="s">
        <v>2</v>
      </c>
      <c r="B10" s="258" t="s">
        <v>3</v>
      </c>
      <c r="C10" s="414">
        <v>1</v>
      </c>
      <c r="D10" s="415">
        <v>2</v>
      </c>
      <c r="E10" s="414">
        <v>3</v>
      </c>
      <c r="F10" s="415">
        <v>4</v>
      </c>
      <c r="G10" s="414">
        <v>5</v>
      </c>
      <c r="H10" s="415">
        <v>6</v>
      </c>
      <c r="I10" s="414">
        <v>7</v>
      </c>
      <c r="J10" s="415">
        <v>8</v>
      </c>
      <c r="K10" s="414">
        <v>9</v>
      </c>
      <c r="L10" s="415">
        <v>10</v>
      </c>
      <c r="M10" s="414">
        <v>11</v>
      </c>
      <c r="N10" s="415">
        <v>12</v>
      </c>
      <c r="O10" s="414">
        <v>13</v>
      </c>
      <c r="P10" s="415">
        <v>14</v>
      </c>
      <c r="Q10" s="414">
        <v>15</v>
      </c>
      <c r="R10" s="415">
        <v>16</v>
      </c>
      <c r="S10" s="414">
        <v>17</v>
      </c>
      <c r="T10" s="415">
        <v>18</v>
      </c>
      <c r="U10" s="414">
        <v>19</v>
      </c>
      <c r="V10" s="415">
        <v>20</v>
      </c>
      <c r="W10" s="414">
        <v>21</v>
      </c>
      <c r="X10" s="415">
        <v>22</v>
      </c>
      <c r="Y10" s="414">
        <v>23</v>
      </c>
      <c r="Z10" s="415">
        <v>24</v>
      </c>
      <c r="AA10" s="414">
        <v>25</v>
      </c>
      <c r="AB10" s="415">
        <v>26</v>
      </c>
      <c r="AC10" s="414">
        <v>27</v>
      </c>
      <c r="AD10" s="415">
        <v>28</v>
      </c>
      <c r="AE10" s="414">
        <v>29</v>
      </c>
      <c r="AF10" s="415">
        <v>30</v>
      </c>
      <c r="AG10" s="414">
        <v>31</v>
      </c>
      <c r="AH10" s="415">
        <v>32</v>
      </c>
      <c r="AI10" s="414">
        <v>33</v>
      </c>
      <c r="AJ10" s="415">
        <v>34</v>
      </c>
      <c r="AK10" s="414">
        <v>35</v>
      </c>
      <c r="AL10" s="415">
        <v>36</v>
      </c>
      <c r="AM10" s="414">
        <v>37</v>
      </c>
    </row>
    <row r="11" spans="1:39" s="113" customFormat="1" ht="45" customHeight="1" x14ac:dyDescent="0.25">
      <c r="A11" s="322"/>
      <c r="B11" s="250" t="s">
        <v>77</v>
      </c>
      <c r="C11" s="268">
        <f>SUM(C12:C24)</f>
        <v>0</v>
      </c>
      <c r="D11" s="268">
        <f t="shared" ref="D11:V11" si="0">SUM(D12:D24)</f>
        <v>0</v>
      </c>
      <c r="E11" s="268">
        <f t="shared" si="0"/>
        <v>0</v>
      </c>
      <c r="F11" s="268">
        <f t="shared" si="0"/>
        <v>0</v>
      </c>
      <c r="G11" s="268">
        <f t="shared" si="0"/>
        <v>0</v>
      </c>
      <c r="H11" s="268">
        <f t="shared" si="0"/>
        <v>0</v>
      </c>
      <c r="I11" s="268">
        <f t="shared" si="0"/>
        <v>0</v>
      </c>
      <c r="J11" s="268">
        <f t="shared" si="0"/>
        <v>0</v>
      </c>
      <c r="K11" s="268">
        <f t="shared" si="0"/>
        <v>0</v>
      </c>
      <c r="L11" s="268">
        <f t="shared" si="0"/>
        <v>0</v>
      </c>
      <c r="M11" s="268">
        <f t="shared" si="0"/>
        <v>0</v>
      </c>
      <c r="N11" s="268">
        <f t="shared" si="0"/>
        <v>0</v>
      </c>
      <c r="O11" s="268">
        <f t="shared" si="0"/>
        <v>0</v>
      </c>
      <c r="P11" s="268">
        <f t="shared" si="0"/>
        <v>0</v>
      </c>
      <c r="Q11" s="268">
        <f t="shared" si="0"/>
        <v>0</v>
      </c>
      <c r="R11" s="268">
        <f t="shared" si="0"/>
        <v>0</v>
      </c>
      <c r="S11" s="268">
        <f t="shared" si="0"/>
        <v>0</v>
      </c>
      <c r="T11" s="268">
        <f t="shared" si="0"/>
        <v>0</v>
      </c>
      <c r="U11" s="268">
        <f t="shared" si="0"/>
        <v>0</v>
      </c>
      <c r="V11" s="268">
        <f t="shared" si="0"/>
        <v>0</v>
      </c>
      <c r="W11" s="268">
        <f t="shared" ref="W11:AM11" si="1">SUM(W12:W24)</f>
        <v>0</v>
      </c>
      <c r="X11" s="268">
        <f t="shared" si="1"/>
        <v>0</v>
      </c>
      <c r="Y11" s="268">
        <f t="shared" si="1"/>
        <v>0</v>
      </c>
      <c r="Z11" s="268">
        <f t="shared" si="1"/>
        <v>0</v>
      </c>
      <c r="AA11" s="268">
        <f t="shared" si="1"/>
        <v>0</v>
      </c>
      <c r="AB11" s="268">
        <f t="shared" si="1"/>
        <v>0</v>
      </c>
      <c r="AC11" s="268">
        <f t="shared" si="1"/>
        <v>0</v>
      </c>
      <c r="AD11" s="268">
        <f t="shared" si="1"/>
        <v>0</v>
      </c>
      <c r="AE11" s="268">
        <f t="shared" si="1"/>
        <v>0</v>
      </c>
      <c r="AF11" s="268">
        <f t="shared" si="1"/>
        <v>0</v>
      </c>
      <c r="AG11" s="268">
        <f t="shared" si="1"/>
        <v>0</v>
      </c>
      <c r="AH11" s="268">
        <f t="shared" si="1"/>
        <v>0</v>
      </c>
      <c r="AI11" s="268">
        <f t="shared" si="1"/>
        <v>0</v>
      </c>
      <c r="AJ11" s="268">
        <f t="shared" si="1"/>
        <v>0</v>
      </c>
      <c r="AK11" s="268">
        <f t="shared" si="1"/>
        <v>0</v>
      </c>
      <c r="AL11" s="268">
        <f t="shared" si="1"/>
        <v>0</v>
      </c>
      <c r="AM11" s="268">
        <f t="shared" si="1"/>
        <v>0</v>
      </c>
    </row>
    <row r="12" spans="1:39" s="112" customFormat="1" ht="54" customHeight="1" x14ac:dyDescent="0.25">
      <c r="A12" s="438">
        <v>1</v>
      </c>
      <c r="B12" s="439" t="s">
        <v>299</v>
      </c>
      <c r="C12" s="440">
        <f t="shared" ref="C12:C19" si="2">SUM(D12:E12)</f>
        <v>0</v>
      </c>
      <c r="D12" s="440">
        <f>G12+J12+M12+P12+S12+V12+Y12+AB12+AF12+AI12+AL12</f>
        <v>0</v>
      </c>
      <c r="E12" s="440">
        <f>H12+K12+N12+Q12+T12+W12+Z12+AC12+AG12+AJ12+AM12</f>
        <v>0</v>
      </c>
      <c r="F12" s="440"/>
      <c r="G12" s="440"/>
      <c r="H12" s="440"/>
      <c r="I12" s="441"/>
      <c r="J12" s="440"/>
      <c r="K12" s="440"/>
      <c r="L12" s="441"/>
      <c r="M12" s="440"/>
      <c r="N12" s="440"/>
      <c r="O12" s="442"/>
      <c r="P12" s="442"/>
      <c r="Q12" s="442"/>
      <c r="R12" s="442"/>
      <c r="S12" s="442"/>
      <c r="T12" s="442"/>
      <c r="U12" s="442"/>
      <c r="V12" s="442"/>
      <c r="W12" s="442"/>
      <c r="X12" s="442"/>
      <c r="Y12" s="442"/>
      <c r="Z12" s="442"/>
      <c r="AA12" s="442"/>
      <c r="AB12" s="442"/>
      <c r="AC12" s="442"/>
      <c r="AD12" s="443"/>
      <c r="AE12" s="442"/>
      <c r="AF12" s="442"/>
      <c r="AG12" s="442"/>
      <c r="AH12" s="442"/>
      <c r="AI12" s="442"/>
      <c r="AJ12" s="442"/>
      <c r="AK12" s="442"/>
      <c r="AL12" s="442"/>
      <c r="AM12" s="442"/>
    </row>
    <row r="13" spans="1:39" s="112" customFormat="1" ht="37.5" customHeight="1" x14ac:dyDescent="0.25">
      <c r="A13" s="157">
        <v>2</v>
      </c>
      <c r="B13" s="269" t="s">
        <v>302</v>
      </c>
      <c r="C13" s="444">
        <f>SUM(D13:E13)</f>
        <v>0</v>
      </c>
      <c r="D13" s="444">
        <f t="shared" ref="D13:D24" si="3">G13+J13+M13+P13+S13+V13+Y13+AB13+AF13+AI13+AL13</f>
        <v>0</v>
      </c>
      <c r="E13" s="444">
        <f t="shared" ref="E13:E24" si="4">H13+K13+N13+Q13+T13+W13+Z13+AC13+AG13+AJ13+AM13</f>
        <v>0</v>
      </c>
      <c r="F13" s="444"/>
      <c r="G13" s="444"/>
      <c r="H13" s="444"/>
      <c r="I13" s="445"/>
      <c r="J13" s="444"/>
      <c r="K13" s="444"/>
      <c r="L13" s="445"/>
      <c r="M13" s="444"/>
      <c r="N13" s="444"/>
      <c r="O13" s="446"/>
      <c r="P13" s="446"/>
      <c r="Q13" s="446"/>
      <c r="R13" s="446"/>
      <c r="S13" s="446"/>
      <c r="T13" s="446"/>
      <c r="U13" s="446"/>
      <c r="V13" s="446"/>
      <c r="W13" s="446"/>
      <c r="X13" s="446"/>
      <c r="Y13" s="446"/>
      <c r="Z13" s="446"/>
      <c r="AA13" s="446"/>
      <c r="AB13" s="446"/>
      <c r="AC13" s="446"/>
      <c r="AD13" s="447"/>
      <c r="AE13" s="446"/>
      <c r="AF13" s="446"/>
      <c r="AG13" s="446"/>
      <c r="AH13" s="446"/>
      <c r="AI13" s="446"/>
      <c r="AJ13" s="446"/>
      <c r="AK13" s="446"/>
      <c r="AL13" s="446"/>
      <c r="AM13" s="446"/>
    </row>
    <row r="14" spans="1:39" s="112" customFormat="1" ht="44.25" customHeight="1" x14ac:dyDescent="0.25">
      <c r="A14" s="157">
        <v>3</v>
      </c>
      <c r="B14" s="133" t="s">
        <v>295</v>
      </c>
      <c r="C14" s="444">
        <f t="shared" si="2"/>
        <v>0</v>
      </c>
      <c r="D14" s="444">
        <f t="shared" si="3"/>
        <v>0</v>
      </c>
      <c r="E14" s="444">
        <f t="shared" si="4"/>
        <v>0</v>
      </c>
      <c r="F14" s="444"/>
      <c r="G14" s="444"/>
      <c r="H14" s="444"/>
      <c r="I14" s="448"/>
      <c r="J14" s="448"/>
      <c r="K14" s="448"/>
      <c r="L14" s="448"/>
      <c r="M14" s="448"/>
      <c r="N14" s="448"/>
      <c r="O14" s="446"/>
      <c r="P14" s="446"/>
      <c r="Q14" s="446"/>
      <c r="R14" s="444"/>
      <c r="S14" s="444"/>
      <c r="T14" s="449"/>
      <c r="U14" s="446"/>
      <c r="V14" s="446"/>
      <c r="W14" s="446"/>
      <c r="X14" s="446"/>
      <c r="Y14" s="446"/>
      <c r="Z14" s="446"/>
      <c r="AA14" s="446"/>
      <c r="AB14" s="444"/>
      <c r="AC14" s="444"/>
      <c r="AD14" s="447"/>
      <c r="AE14" s="446"/>
      <c r="AF14" s="444"/>
      <c r="AG14" s="444"/>
      <c r="AH14" s="446"/>
      <c r="AI14" s="446"/>
      <c r="AJ14" s="446"/>
      <c r="AK14" s="446"/>
      <c r="AL14" s="446"/>
      <c r="AM14" s="446"/>
    </row>
    <row r="15" spans="1:39" s="112" customFormat="1" ht="35.450000000000003" customHeight="1" x14ac:dyDescent="0.25">
      <c r="A15" s="157"/>
      <c r="B15" s="133" t="s">
        <v>531</v>
      </c>
      <c r="C15" s="444">
        <f>SUM(D15:E15)</f>
        <v>0</v>
      </c>
      <c r="D15" s="444">
        <f t="shared" si="3"/>
        <v>0</v>
      </c>
      <c r="E15" s="444">
        <f t="shared" si="4"/>
        <v>0</v>
      </c>
      <c r="F15" s="444"/>
      <c r="G15" s="444"/>
      <c r="H15" s="444"/>
      <c r="I15" s="448"/>
      <c r="J15" s="448"/>
      <c r="K15" s="448"/>
      <c r="L15" s="448"/>
      <c r="M15" s="448"/>
      <c r="N15" s="448"/>
      <c r="O15" s="446"/>
      <c r="P15" s="446"/>
      <c r="Q15" s="446"/>
      <c r="R15" s="444"/>
      <c r="S15" s="444"/>
      <c r="T15" s="449"/>
      <c r="U15" s="446"/>
      <c r="V15" s="446"/>
      <c r="W15" s="446"/>
      <c r="X15" s="446"/>
      <c r="Y15" s="446"/>
      <c r="Z15" s="446"/>
      <c r="AA15" s="446"/>
      <c r="AB15" s="444"/>
      <c r="AC15" s="444"/>
      <c r="AD15" s="447"/>
      <c r="AE15" s="446"/>
      <c r="AF15" s="444"/>
      <c r="AG15" s="444"/>
      <c r="AH15" s="446"/>
      <c r="AI15" s="446"/>
      <c r="AJ15" s="446"/>
      <c r="AK15" s="446"/>
      <c r="AL15" s="446"/>
      <c r="AM15" s="446"/>
    </row>
    <row r="16" spans="1:39" s="112" customFormat="1" ht="65.45" customHeight="1" x14ac:dyDescent="0.25">
      <c r="A16" s="157">
        <v>4</v>
      </c>
      <c r="B16" s="269" t="s">
        <v>443</v>
      </c>
      <c r="C16" s="444">
        <f t="shared" si="2"/>
        <v>0</v>
      </c>
      <c r="D16" s="444">
        <f t="shared" si="3"/>
        <v>0</v>
      </c>
      <c r="E16" s="444">
        <f t="shared" si="4"/>
        <v>0</v>
      </c>
      <c r="F16" s="444"/>
      <c r="G16" s="444"/>
      <c r="H16" s="444"/>
      <c r="I16" s="450"/>
      <c r="J16" s="450"/>
      <c r="K16" s="450"/>
      <c r="L16" s="450"/>
      <c r="M16" s="450"/>
      <c r="N16" s="450"/>
      <c r="O16" s="451"/>
      <c r="P16" s="452"/>
      <c r="Q16" s="452"/>
      <c r="R16" s="446"/>
      <c r="S16" s="446"/>
      <c r="T16" s="446"/>
      <c r="U16" s="446"/>
      <c r="V16" s="446"/>
      <c r="W16" s="446"/>
      <c r="X16" s="446"/>
      <c r="Y16" s="446"/>
      <c r="Z16" s="446"/>
      <c r="AA16" s="446"/>
      <c r="AB16" s="446"/>
      <c r="AC16" s="446"/>
      <c r="AD16" s="447"/>
      <c r="AE16" s="450"/>
      <c r="AF16" s="450"/>
      <c r="AG16" s="450"/>
      <c r="AH16" s="450"/>
      <c r="AI16" s="450"/>
      <c r="AJ16" s="446"/>
      <c r="AK16" s="446"/>
      <c r="AL16" s="450"/>
      <c r="AM16" s="450"/>
    </row>
    <row r="17" spans="1:39" s="112" customFormat="1" ht="53.25" customHeight="1" x14ac:dyDescent="0.25">
      <c r="A17" s="157">
        <v>5</v>
      </c>
      <c r="B17" s="159" t="s">
        <v>340</v>
      </c>
      <c r="C17" s="444">
        <f t="shared" si="2"/>
        <v>0</v>
      </c>
      <c r="D17" s="444">
        <f t="shared" si="3"/>
        <v>0</v>
      </c>
      <c r="E17" s="444">
        <f t="shared" si="4"/>
        <v>0</v>
      </c>
      <c r="F17" s="444"/>
      <c r="G17" s="444"/>
      <c r="H17" s="444"/>
      <c r="I17" s="453"/>
      <c r="J17" s="453"/>
      <c r="K17" s="453"/>
      <c r="L17" s="453"/>
      <c r="M17" s="453"/>
      <c r="N17" s="453"/>
      <c r="O17" s="454"/>
      <c r="P17" s="446"/>
      <c r="Q17" s="446"/>
      <c r="R17" s="446"/>
      <c r="S17" s="446"/>
      <c r="T17" s="446"/>
      <c r="U17" s="446"/>
      <c r="V17" s="444"/>
      <c r="W17" s="444"/>
      <c r="X17" s="446"/>
      <c r="Y17" s="446"/>
      <c r="Z17" s="446"/>
      <c r="AA17" s="446"/>
      <c r="AB17" s="446"/>
      <c r="AC17" s="446"/>
      <c r="AD17" s="444"/>
      <c r="AE17" s="446"/>
      <c r="AF17" s="446"/>
      <c r="AG17" s="446"/>
      <c r="AH17" s="446"/>
      <c r="AI17" s="446"/>
      <c r="AJ17" s="446"/>
      <c r="AK17" s="446"/>
      <c r="AL17" s="455"/>
      <c r="AM17" s="455"/>
    </row>
    <row r="18" spans="1:39" s="112" customFormat="1" ht="35.25" customHeight="1" x14ac:dyDescent="0.25">
      <c r="A18" s="157">
        <v>6</v>
      </c>
      <c r="B18" s="456" t="s">
        <v>452</v>
      </c>
      <c r="C18" s="449">
        <f t="shared" si="2"/>
        <v>0</v>
      </c>
      <c r="D18" s="444">
        <f t="shared" si="3"/>
        <v>0</v>
      </c>
      <c r="E18" s="444">
        <f t="shared" si="4"/>
        <v>0</v>
      </c>
      <c r="F18" s="444"/>
      <c r="G18" s="444"/>
      <c r="H18" s="444"/>
      <c r="I18" s="453"/>
      <c r="J18" s="453"/>
      <c r="K18" s="453"/>
      <c r="L18" s="453"/>
      <c r="M18" s="453"/>
      <c r="N18" s="453"/>
      <c r="O18" s="454"/>
      <c r="P18" s="446"/>
      <c r="Q18" s="446"/>
      <c r="R18" s="446"/>
      <c r="S18" s="446"/>
      <c r="T18" s="446"/>
      <c r="U18" s="446"/>
      <c r="V18" s="446"/>
      <c r="W18" s="446"/>
      <c r="X18" s="446"/>
      <c r="Y18" s="444"/>
      <c r="Z18" s="444"/>
      <c r="AA18" s="446"/>
      <c r="AB18" s="446"/>
      <c r="AC18" s="446"/>
      <c r="AD18" s="453"/>
      <c r="AE18" s="446"/>
      <c r="AF18" s="446"/>
      <c r="AG18" s="446"/>
      <c r="AH18" s="446"/>
      <c r="AI18" s="446"/>
      <c r="AJ18" s="446"/>
      <c r="AK18" s="446"/>
      <c r="AL18" s="457"/>
      <c r="AM18" s="457"/>
    </row>
    <row r="19" spans="1:39" s="112" customFormat="1" ht="54.75" customHeight="1" x14ac:dyDescent="0.25">
      <c r="A19" s="157">
        <v>7</v>
      </c>
      <c r="B19" s="458" t="s">
        <v>339</v>
      </c>
      <c r="C19" s="449">
        <f t="shared" si="2"/>
        <v>0</v>
      </c>
      <c r="D19" s="444">
        <f t="shared" si="3"/>
        <v>0</v>
      </c>
      <c r="E19" s="444">
        <f t="shared" si="4"/>
        <v>0</v>
      </c>
      <c r="F19" s="444"/>
      <c r="G19" s="444"/>
      <c r="H19" s="444"/>
      <c r="I19" s="448"/>
      <c r="J19" s="448"/>
      <c r="K19" s="448"/>
      <c r="L19" s="448"/>
      <c r="M19" s="448"/>
      <c r="N19" s="448"/>
      <c r="O19" s="459"/>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57"/>
      <c r="AM19" s="457"/>
    </row>
    <row r="20" spans="1:39" s="112" customFormat="1" ht="54.75" customHeight="1" x14ac:dyDescent="0.25">
      <c r="A20" s="157">
        <v>8</v>
      </c>
      <c r="B20" s="460" t="s">
        <v>532</v>
      </c>
      <c r="C20" s="449">
        <f>SUM(D20:E20)</f>
        <v>0</v>
      </c>
      <c r="D20" s="444">
        <f t="shared" si="3"/>
        <v>0</v>
      </c>
      <c r="E20" s="444">
        <f t="shared" si="4"/>
        <v>0</v>
      </c>
      <c r="F20" s="444"/>
      <c r="G20" s="444"/>
      <c r="H20" s="444"/>
      <c r="I20" s="456"/>
      <c r="J20" s="456"/>
      <c r="K20" s="456"/>
      <c r="L20" s="456"/>
      <c r="M20" s="456"/>
      <c r="N20" s="456"/>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46"/>
      <c r="AL20" s="457"/>
      <c r="AM20" s="457"/>
    </row>
    <row r="21" spans="1:39" s="112" customFormat="1" ht="54.75" customHeight="1" x14ac:dyDescent="0.25">
      <c r="A21" s="157">
        <v>9</v>
      </c>
      <c r="B21" s="461" t="s">
        <v>533</v>
      </c>
      <c r="C21" s="449">
        <f>SUM(D21:E21)</f>
        <v>0</v>
      </c>
      <c r="D21" s="444">
        <f t="shared" si="3"/>
        <v>0</v>
      </c>
      <c r="E21" s="444">
        <f t="shared" si="4"/>
        <v>0</v>
      </c>
      <c r="F21" s="444"/>
      <c r="G21" s="444"/>
      <c r="H21" s="444"/>
      <c r="I21" s="456"/>
      <c r="J21" s="456"/>
      <c r="K21" s="456"/>
      <c r="L21" s="456"/>
      <c r="M21" s="456"/>
      <c r="N21" s="456"/>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46"/>
      <c r="AL21" s="455"/>
      <c r="AM21" s="455"/>
    </row>
    <row r="22" spans="1:39" s="112" customFormat="1" ht="54.75" customHeight="1" x14ac:dyDescent="0.25">
      <c r="A22" s="157">
        <v>10</v>
      </c>
      <c r="B22" s="461" t="s">
        <v>534</v>
      </c>
      <c r="C22" s="449">
        <f>SUM(D22:E22)</f>
        <v>0</v>
      </c>
      <c r="D22" s="444">
        <f t="shared" si="3"/>
        <v>0</v>
      </c>
      <c r="E22" s="444">
        <f t="shared" si="4"/>
        <v>0</v>
      </c>
      <c r="F22" s="444"/>
      <c r="G22" s="444"/>
      <c r="H22" s="444"/>
      <c r="I22" s="456"/>
      <c r="J22" s="456"/>
      <c r="K22" s="456"/>
      <c r="L22" s="456"/>
      <c r="M22" s="456"/>
      <c r="N22" s="456"/>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46"/>
      <c r="AL22" s="455"/>
      <c r="AM22" s="455"/>
    </row>
    <row r="23" spans="1:39" s="112" customFormat="1" ht="37.5" customHeight="1" x14ac:dyDescent="0.25">
      <c r="A23" s="157">
        <v>11</v>
      </c>
      <c r="B23" s="133" t="s">
        <v>515</v>
      </c>
      <c r="C23" s="449">
        <f>SUM(D23:E23)</f>
        <v>0</v>
      </c>
      <c r="D23" s="444">
        <f t="shared" si="3"/>
        <v>0</v>
      </c>
      <c r="E23" s="444">
        <f t="shared" si="4"/>
        <v>0</v>
      </c>
      <c r="F23" s="444"/>
      <c r="G23" s="444"/>
      <c r="H23" s="444"/>
      <c r="I23" s="456"/>
      <c r="J23" s="456"/>
      <c r="K23" s="456"/>
      <c r="L23" s="456"/>
      <c r="M23" s="456"/>
      <c r="N23" s="456"/>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46"/>
      <c r="AL23" s="455"/>
      <c r="AM23" s="455"/>
    </row>
    <row r="24" spans="1:39" s="374" customFormat="1" ht="51" customHeight="1" x14ac:dyDescent="0.25">
      <c r="A24" s="462">
        <v>12</v>
      </c>
      <c r="B24" s="463" t="s">
        <v>545</v>
      </c>
      <c r="C24" s="464">
        <f>SUM(D24:E24)</f>
        <v>0</v>
      </c>
      <c r="D24" s="465">
        <f t="shared" si="3"/>
        <v>0</v>
      </c>
      <c r="E24" s="465">
        <f t="shared" si="4"/>
        <v>0</v>
      </c>
      <c r="F24" s="465"/>
      <c r="G24" s="466"/>
      <c r="H24" s="466"/>
      <c r="I24" s="467"/>
      <c r="J24" s="467"/>
      <c r="K24" s="467"/>
      <c r="L24" s="467"/>
      <c r="M24" s="467"/>
      <c r="N24" s="467"/>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row>
    <row r="25" spans="1:39" x14ac:dyDescent="0.25">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row>
    <row r="26" spans="1:39" x14ac:dyDescent="0.25">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row>
    <row r="27" spans="1:39" x14ac:dyDescent="0.25">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row>
    <row r="28" spans="1:39" x14ac:dyDescent="0.25">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row>
    <row r="29" spans="1:39" x14ac:dyDescent="0.25">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row>
    <row r="30" spans="1:39" x14ac:dyDescent="0.25">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row>
    <row r="31" spans="1:39" x14ac:dyDescent="0.25">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row>
    <row r="32" spans="1:39" x14ac:dyDescent="0.25">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row>
    <row r="33" spans="15:39" x14ac:dyDescent="0.25">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row>
    <row r="34" spans="15:39" x14ac:dyDescent="0.25">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row>
    <row r="35" spans="15:39" x14ac:dyDescent="0.25">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row>
    <row r="36" spans="15:39" x14ac:dyDescent="0.25">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row>
    <row r="37" spans="15:39" x14ac:dyDescent="0.25">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row>
    <row r="38" spans="15:39" x14ac:dyDescent="0.25">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row>
    <row r="39" spans="15:39" x14ac:dyDescent="0.25">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row>
    <row r="40" spans="15:39" x14ac:dyDescent="0.25">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row>
  </sheetData>
  <mergeCells count="54">
    <mergeCell ref="L7:N7"/>
    <mergeCell ref="L8:L9"/>
    <mergeCell ref="M8:N8"/>
    <mergeCell ref="F7:H7"/>
    <mergeCell ref="F5:H5"/>
    <mergeCell ref="F6:H6"/>
    <mergeCell ref="F8:F9"/>
    <mergeCell ref="G8:H8"/>
    <mergeCell ref="I5:T5"/>
    <mergeCell ref="R7:T7"/>
    <mergeCell ref="U5:W5"/>
    <mergeCell ref="AK1:AM1"/>
    <mergeCell ref="A1:C1"/>
    <mergeCell ref="A2:AM2"/>
    <mergeCell ref="A3:AM3"/>
    <mergeCell ref="A5:A9"/>
    <mergeCell ref="B5:B9"/>
    <mergeCell ref="C5:E6"/>
    <mergeCell ref="I7:K7"/>
    <mergeCell ref="O7:Q7"/>
    <mergeCell ref="X5:Z5"/>
    <mergeCell ref="AA5:AC5"/>
    <mergeCell ref="AD5:AM5"/>
    <mergeCell ref="AA6:AC6"/>
    <mergeCell ref="AD6:AD9"/>
    <mergeCell ref="AE6:AJ6"/>
    <mergeCell ref="AK6:AM6"/>
    <mergeCell ref="AK7:AM7"/>
    <mergeCell ref="C7:C9"/>
    <mergeCell ref="D7:E8"/>
    <mergeCell ref="I6:T6"/>
    <mergeCell ref="AA7:AC7"/>
    <mergeCell ref="AE7:AG7"/>
    <mergeCell ref="AH7:AJ7"/>
    <mergeCell ref="I8:I9"/>
    <mergeCell ref="J8:K8"/>
    <mergeCell ref="O8:O9"/>
    <mergeCell ref="P8:Q8"/>
    <mergeCell ref="U6:W7"/>
    <mergeCell ref="X6:Z7"/>
    <mergeCell ref="S8:T8"/>
    <mergeCell ref="U8:U9"/>
    <mergeCell ref="V8:W8"/>
    <mergeCell ref="X8:X9"/>
    <mergeCell ref="R8:R9"/>
    <mergeCell ref="AF8:AG8"/>
    <mergeCell ref="AH8:AH9"/>
    <mergeCell ref="AI8:AJ8"/>
    <mergeCell ref="AK8:AK9"/>
    <mergeCell ref="AL8:AM8"/>
    <mergeCell ref="Y8:Z8"/>
    <mergeCell ref="AA8:AA9"/>
    <mergeCell ref="AB8:AC8"/>
    <mergeCell ref="AE8:AE9"/>
  </mergeCells>
  <pageMargins left="0.26" right="0.15748031496063" top="0.74803149606299202" bottom="0.74803149606299202" header="0.31496062992126" footer="0.31496062992126"/>
  <pageSetup paperSize="8" scale="60" firstPageNumber="106" orientation="landscape"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6"/>
  <sheetViews>
    <sheetView workbookViewId="0">
      <selection activeCell="N23" sqref="N23"/>
    </sheetView>
  </sheetViews>
  <sheetFormatPr defaultColWidth="8.875" defaultRowHeight="15.75" x14ac:dyDescent="0.25"/>
  <cols>
    <col min="1" max="1" width="6.125" style="569" customWidth="1"/>
    <col min="2" max="2" width="24.125" style="569" customWidth="1"/>
    <col min="3" max="3" width="11.125" style="569" customWidth="1"/>
    <col min="4" max="4" width="13.125" style="569" customWidth="1"/>
    <col min="5" max="5" width="10.875" style="569" bestFit="1" customWidth="1"/>
    <col min="6" max="6" width="8.875" style="569"/>
    <col min="7" max="7" width="11.625" style="569" customWidth="1"/>
    <col min="8" max="8" width="12.125" style="569" customWidth="1"/>
    <col min="9" max="9" width="11.5" style="569" customWidth="1"/>
    <col min="10" max="10" width="8.5" style="569" customWidth="1"/>
    <col min="11" max="11" width="12.5" style="569" customWidth="1"/>
    <col min="12" max="12" width="10.125" style="569" bestFit="1" customWidth="1"/>
    <col min="13" max="256" width="8.875" style="569"/>
    <col min="257" max="257" width="6.125" style="569" customWidth="1"/>
    <col min="258" max="258" width="24.125" style="569" customWidth="1"/>
    <col min="259" max="259" width="11.125" style="569" customWidth="1"/>
    <col min="260" max="260" width="13.125" style="569" customWidth="1"/>
    <col min="261" max="261" width="10.875" style="569" bestFit="1" customWidth="1"/>
    <col min="262" max="262" width="8.875" style="569"/>
    <col min="263" max="263" width="11.625" style="569" customWidth="1"/>
    <col min="264" max="264" width="12.125" style="569" customWidth="1"/>
    <col min="265" max="265" width="11.5" style="569" customWidth="1"/>
    <col min="266" max="266" width="8.5" style="569" customWidth="1"/>
    <col min="267" max="267" width="12.5" style="569" customWidth="1"/>
    <col min="268" max="268" width="10.125" style="569" bestFit="1" customWidth="1"/>
    <col min="269" max="512" width="8.875" style="569"/>
    <col min="513" max="513" width="6.125" style="569" customWidth="1"/>
    <col min="514" max="514" width="24.125" style="569" customWidth="1"/>
    <col min="515" max="515" width="11.125" style="569" customWidth="1"/>
    <col min="516" max="516" width="13.125" style="569" customWidth="1"/>
    <col min="517" max="517" width="10.875" style="569" bestFit="1" customWidth="1"/>
    <col min="518" max="518" width="8.875" style="569"/>
    <col min="519" max="519" width="11.625" style="569" customWidth="1"/>
    <col min="520" max="520" width="12.125" style="569" customWidth="1"/>
    <col min="521" max="521" width="11.5" style="569" customWidth="1"/>
    <col min="522" max="522" width="8.5" style="569" customWidth="1"/>
    <col min="523" max="523" width="12.5" style="569" customWidth="1"/>
    <col min="524" max="524" width="10.125" style="569" bestFit="1" customWidth="1"/>
    <col min="525" max="768" width="8.875" style="569"/>
    <col min="769" max="769" width="6.125" style="569" customWidth="1"/>
    <col min="770" max="770" width="24.125" style="569" customWidth="1"/>
    <col min="771" max="771" width="11.125" style="569" customWidth="1"/>
    <col min="772" max="772" width="13.125" style="569" customWidth="1"/>
    <col min="773" max="773" width="10.875" style="569" bestFit="1" customWidth="1"/>
    <col min="774" max="774" width="8.875" style="569"/>
    <col min="775" max="775" width="11.625" style="569" customWidth="1"/>
    <col min="776" max="776" width="12.125" style="569" customWidth="1"/>
    <col min="777" max="777" width="11.5" style="569" customWidth="1"/>
    <col min="778" max="778" width="8.5" style="569" customWidth="1"/>
    <col min="779" max="779" width="12.5" style="569" customWidth="1"/>
    <col min="780" max="780" width="10.125" style="569" bestFit="1" customWidth="1"/>
    <col min="781" max="1024" width="8.875" style="569"/>
    <col min="1025" max="1025" width="6.125" style="569" customWidth="1"/>
    <col min="1026" max="1026" width="24.125" style="569" customWidth="1"/>
    <col min="1027" max="1027" width="11.125" style="569" customWidth="1"/>
    <col min="1028" max="1028" width="13.125" style="569" customWidth="1"/>
    <col min="1029" max="1029" width="10.875" style="569" bestFit="1" customWidth="1"/>
    <col min="1030" max="1030" width="8.875" style="569"/>
    <col min="1031" max="1031" width="11.625" style="569" customWidth="1"/>
    <col min="1032" max="1032" width="12.125" style="569" customWidth="1"/>
    <col min="1033" max="1033" width="11.5" style="569" customWidth="1"/>
    <col min="1034" max="1034" width="8.5" style="569" customWidth="1"/>
    <col min="1035" max="1035" width="12.5" style="569" customWidth="1"/>
    <col min="1036" max="1036" width="10.125" style="569" bestFit="1" customWidth="1"/>
    <col min="1037" max="1280" width="8.875" style="569"/>
    <col min="1281" max="1281" width="6.125" style="569" customWidth="1"/>
    <col min="1282" max="1282" width="24.125" style="569" customWidth="1"/>
    <col min="1283" max="1283" width="11.125" style="569" customWidth="1"/>
    <col min="1284" max="1284" width="13.125" style="569" customWidth="1"/>
    <col min="1285" max="1285" width="10.875" style="569" bestFit="1" customWidth="1"/>
    <col min="1286" max="1286" width="8.875" style="569"/>
    <col min="1287" max="1287" width="11.625" style="569" customWidth="1"/>
    <col min="1288" max="1288" width="12.125" style="569" customWidth="1"/>
    <col min="1289" max="1289" width="11.5" style="569" customWidth="1"/>
    <col min="1290" max="1290" width="8.5" style="569" customWidth="1"/>
    <col min="1291" max="1291" width="12.5" style="569" customWidth="1"/>
    <col min="1292" max="1292" width="10.125" style="569" bestFit="1" customWidth="1"/>
    <col min="1293" max="1536" width="8.875" style="569"/>
    <col min="1537" max="1537" width="6.125" style="569" customWidth="1"/>
    <col min="1538" max="1538" width="24.125" style="569" customWidth="1"/>
    <col min="1539" max="1539" width="11.125" style="569" customWidth="1"/>
    <col min="1540" max="1540" width="13.125" style="569" customWidth="1"/>
    <col min="1541" max="1541" width="10.875" style="569" bestFit="1" customWidth="1"/>
    <col min="1542" max="1542" width="8.875" style="569"/>
    <col min="1543" max="1543" width="11.625" style="569" customWidth="1"/>
    <col min="1544" max="1544" width="12.125" style="569" customWidth="1"/>
    <col min="1545" max="1545" width="11.5" style="569" customWidth="1"/>
    <col min="1546" max="1546" width="8.5" style="569" customWidth="1"/>
    <col min="1547" max="1547" width="12.5" style="569" customWidth="1"/>
    <col min="1548" max="1548" width="10.125" style="569" bestFit="1" customWidth="1"/>
    <col min="1549" max="1792" width="8.875" style="569"/>
    <col min="1793" max="1793" width="6.125" style="569" customWidth="1"/>
    <col min="1794" max="1794" width="24.125" style="569" customWidth="1"/>
    <col min="1795" max="1795" width="11.125" style="569" customWidth="1"/>
    <col min="1796" max="1796" width="13.125" style="569" customWidth="1"/>
    <col min="1797" max="1797" width="10.875" style="569" bestFit="1" customWidth="1"/>
    <col min="1798" max="1798" width="8.875" style="569"/>
    <col min="1799" max="1799" width="11.625" style="569" customWidth="1"/>
    <col min="1800" max="1800" width="12.125" style="569" customWidth="1"/>
    <col min="1801" max="1801" width="11.5" style="569" customWidth="1"/>
    <col min="1802" max="1802" width="8.5" style="569" customWidth="1"/>
    <col min="1803" max="1803" width="12.5" style="569" customWidth="1"/>
    <col min="1804" max="1804" width="10.125" style="569" bestFit="1" customWidth="1"/>
    <col min="1805" max="2048" width="8.875" style="569"/>
    <col min="2049" max="2049" width="6.125" style="569" customWidth="1"/>
    <col min="2050" max="2050" width="24.125" style="569" customWidth="1"/>
    <col min="2051" max="2051" width="11.125" style="569" customWidth="1"/>
    <col min="2052" max="2052" width="13.125" style="569" customWidth="1"/>
    <col min="2053" max="2053" width="10.875" style="569" bestFit="1" customWidth="1"/>
    <col min="2054" max="2054" width="8.875" style="569"/>
    <col min="2055" max="2055" width="11.625" style="569" customWidth="1"/>
    <col min="2056" max="2056" width="12.125" style="569" customWidth="1"/>
    <col min="2057" max="2057" width="11.5" style="569" customWidth="1"/>
    <col min="2058" max="2058" width="8.5" style="569" customWidth="1"/>
    <col min="2059" max="2059" width="12.5" style="569" customWidth="1"/>
    <col min="2060" max="2060" width="10.125" style="569" bestFit="1" customWidth="1"/>
    <col min="2061" max="2304" width="8.875" style="569"/>
    <col min="2305" max="2305" width="6.125" style="569" customWidth="1"/>
    <col min="2306" max="2306" width="24.125" style="569" customWidth="1"/>
    <col min="2307" max="2307" width="11.125" style="569" customWidth="1"/>
    <col min="2308" max="2308" width="13.125" style="569" customWidth="1"/>
    <col min="2309" max="2309" width="10.875" style="569" bestFit="1" customWidth="1"/>
    <col min="2310" max="2310" width="8.875" style="569"/>
    <col min="2311" max="2311" width="11.625" style="569" customWidth="1"/>
    <col min="2312" max="2312" width="12.125" style="569" customWidth="1"/>
    <col min="2313" max="2313" width="11.5" style="569" customWidth="1"/>
    <col min="2314" max="2314" width="8.5" style="569" customWidth="1"/>
    <col min="2315" max="2315" width="12.5" style="569" customWidth="1"/>
    <col min="2316" max="2316" width="10.125" style="569" bestFit="1" customWidth="1"/>
    <col min="2317" max="2560" width="8.875" style="569"/>
    <col min="2561" max="2561" width="6.125" style="569" customWidth="1"/>
    <col min="2562" max="2562" width="24.125" style="569" customWidth="1"/>
    <col min="2563" max="2563" width="11.125" style="569" customWidth="1"/>
    <col min="2564" max="2564" width="13.125" style="569" customWidth="1"/>
    <col min="2565" max="2565" width="10.875" style="569" bestFit="1" customWidth="1"/>
    <col min="2566" max="2566" width="8.875" style="569"/>
    <col min="2567" max="2567" width="11.625" style="569" customWidth="1"/>
    <col min="2568" max="2568" width="12.125" style="569" customWidth="1"/>
    <col min="2569" max="2569" width="11.5" style="569" customWidth="1"/>
    <col min="2570" max="2570" width="8.5" style="569" customWidth="1"/>
    <col min="2571" max="2571" width="12.5" style="569" customWidth="1"/>
    <col min="2572" max="2572" width="10.125" style="569" bestFit="1" customWidth="1"/>
    <col min="2573" max="2816" width="8.875" style="569"/>
    <col min="2817" max="2817" width="6.125" style="569" customWidth="1"/>
    <col min="2818" max="2818" width="24.125" style="569" customWidth="1"/>
    <col min="2819" max="2819" width="11.125" style="569" customWidth="1"/>
    <col min="2820" max="2820" width="13.125" style="569" customWidth="1"/>
    <col min="2821" max="2821" width="10.875" style="569" bestFit="1" customWidth="1"/>
    <col min="2822" max="2822" width="8.875" style="569"/>
    <col min="2823" max="2823" width="11.625" style="569" customWidth="1"/>
    <col min="2824" max="2824" width="12.125" style="569" customWidth="1"/>
    <col min="2825" max="2825" width="11.5" style="569" customWidth="1"/>
    <col min="2826" max="2826" width="8.5" style="569" customWidth="1"/>
    <col min="2827" max="2827" width="12.5" style="569" customWidth="1"/>
    <col min="2828" max="2828" width="10.125" style="569" bestFit="1" customWidth="1"/>
    <col min="2829" max="3072" width="8.875" style="569"/>
    <col min="3073" max="3073" width="6.125" style="569" customWidth="1"/>
    <col min="3074" max="3074" width="24.125" style="569" customWidth="1"/>
    <col min="3075" max="3075" width="11.125" style="569" customWidth="1"/>
    <col min="3076" max="3076" width="13.125" style="569" customWidth="1"/>
    <col min="3077" max="3077" width="10.875" style="569" bestFit="1" customWidth="1"/>
    <col min="3078" max="3078" width="8.875" style="569"/>
    <col min="3079" max="3079" width="11.625" style="569" customWidth="1"/>
    <col min="3080" max="3080" width="12.125" style="569" customWidth="1"/>
    <col min="3081" max="3081" width="11.5" style="569" customWidth="1"/>
    <col min="3082" max="3082" width="8.5" style="569" customWidth="1"/>
    <col min="3083" max="3083" width="12.5" style="569" customWidth="1"/>
    <col min="3084" max="3084" width="10.125" style="569" bestFit="1" customWidth="1"/>
    <col min="3085" max="3328" width="8.875" style="569"/>
    <col min="3329" max="3329" width="6.125" style="569" customWidth="1"/>
    <col min="3330" max="3330" width="24.125" style="569" customWidth="1"/>
    <col min="3331" max="3331" width="11.125" style="569" customWidth="1"/>
    <col min="3332" max="3332" width="13.125" style="569" customWidth="1"/>
    <col min="3333" max="3333" width="10.875" style="569" bestFit="1" customWidth="1"/>
    <col min="3334" max="3334" width="8.875" style="569"/>
    <col min="3335" max="3335" width="11.625" style="569" customWidth="1"/>
    <col min="3336" max="3336" width="12.125" style="569" customWidth="1"/>
    <col min="3337" max="3337" width="11.5" style="569" customWidth="1"/>
    <col min="3338" max="3338" width="8.5" style="569" customWidth="1"/>
    <col min="3339" max="3339" width="12.5" style="569" customWidth="1"/>
    <col min="3340" max="3340" width="10.125" style="569" bestFit="1" customWidth="1"/>
    <col min="3341" max="3584" width="8.875" style="569"/>
    <col min="3585" max="3585" width="6.125" style="569" customWidth="1"/>
    <col min="3586" max="3586" width="24.125" style="569" customWidth="1"/>
    <col min="3587" max="3587" width="11.125" style="569" customWidth="1"/>
    <col min="3588" max="3588" width="13.125" style="569" customWidth="1"/>
    <col min="3589" max="3589" width="10.875" style="569" bestFit="1" customWidth="1"/>
    <col min="3590" max="3590" width="8.875" style="569"/>
    <col min="3591" max="3591" width="11.625" style="569" customWidth="1"/>
    <col min="3592" max="3592" width="12.125" style="569" customWidth="1"/>
    <col min="3593" max="3593" width="11.5" style="569" customWidth="1"/>
    <col min="3594" max="3594" width="8.5" style="569" customWidth="1"/>
    <col min="3595" max="3595" width="12.5" style="569" customWidth="1"/>
    <col min="3596" max="3596" width="10.125" style="569" bestFit="1" customWidth="1"/>
    <col min="3597" max="3840" width="8.875" style="569"/>
    <col min="3841" max="3841" width="6.125" style="569" customWidth="1"/>
    <col min="3842" max="3842" width="24.125" style="569" customWidth="1"/>
    <col min="3843" max="3843" width="11.125" style="569" customWidth="1"/>
    <col min="3844" max="3844" width="13.125" style="569" customWidth="1"/>
    <col min="3845" max="3845" width="10.875" style="569" bestFit="1" customWidth="1"/>
    <col min="3846" max="3846" width="8.875" style="569"/>
    <col min="3847" max="3847" width="11.625" style="569" customWidth="1"/>
    <col min="3848" max="3848" width="12.125" style="569" customWidth="1"/>
    <col min="3849" max="3849" width="11.5" style="569" customWidth="1"/>
    <col min="3850" max="3850" width="8.5" style="569" customWidth="1"/>
    <col min="3851" max="3851" width="12.5" style="569" customWidth="1"/>
    <col min="3852" max="3852" width="10.125" style="569" bestFit="1" customWidth="1"/>
    <col min="3853" max="4096" width="8.875" style="569"/>
    <col min="4097" max="4097" width="6.125" style="569" customWidth="1"/>
    <col min="4098" max="4098" width="24.125" style="569" customWidth="1"/>
    <col min="4099" max="4099" width="11.125" style="569" customWidth="1"/>
    <col min="4100" max="4100" width="13.125" style="569" customWidth="1"/>
    <col min="4101" max="4101" width="10.875" style="569" bestFit="1" customWidth="1"/>
    <col min="4102" max="4102" width="8.875" style="569"/>
    <col min="4103" max="4103" width="11.625" style="569" customWidth="1"/>
    <col min="4104" max="4104" width="12.125" style="569" customWidth="1"/>
    <col min="4105" max="4105" width="11.5" style="569" customWidth="1"/>
    <col min="4106" max="4106" width="8.5" style="569" customWidth="1"/>
    <col min="4107" max="4107" width="12.5" style="569" customWidth="1"/>
    <col min="4108" max="4108" width="10.125" style="569" bestFit="1" customWidth="1"/>
    <col min="4109" max="4352" width="8.875" style="569"/>
    <col min="4353" max="4353" width="6.125" style="569" customWidth="1"/>
    <col min="4354" max="4354" width="24.125" style="569" customWidth="1"/>
    <col min="4355" max="4355" width="11.125" style="569" customWidth="1"/>
    <col min="4356" max="4356" width="13.125" style="569" customWidth="1"/>
    <col min="4357" max="4357" width="10.875" style="569" bestFit="1" customWidth="1"/>
    <col min="4358" max="4358" width="8.875" style="569"/>
    <col min="4359" max="4359" width="11.625" style="569" customWidth="1"/>
    <col min="4360" max="4360" width="12.125" style="569" customWidth="1"/>
    <col min="4361" max="4361" width="11.5" style="569" customWidth="1"/>
    <col min="4362" max="4362" width="8.5" style="569" customWidth="1"/>
    <col min="4363" max="4363" width="12.5" style="569" customWidth="1"/>
    <col min="4364" max="4364" width="10.125" style="569" bestFit="1" customWidth="1"/>
    <col min="4365" max="4608" width="8.875" style="569"/>
    <col min="4609" max="4609" width="6.125" style="569" customWidth="1"/>
    <col min="4610" max="4610" width="24.125" style="569" customWidth="1"/>
    <col min="4611" max="4611" width="11.125" style="569" customWidth="1"/>
    <col min="4612" max="4612" width="13.125" style="569" customWidth="1"/>
    <col min="4613" max="4613" width="10.875" style="569" bestFit="1" customWidth="1"/>
    <col min="4614" max="4614" width="8.875" style="569"/>
    <col min="4615" max="4615" width="11.625" style="569" customWidth="1"/>
    <col min="4616" max="4616" width="12.125" style="569" customWidth="1"/>
    <col min="4617" max="4617" width="11.5" style="569" customWidth="1"/>
    <col min="4618" max="4618" width="8.5" style="569" customWidth="1"/>
    <col min="4619" max="4619" width="12.5" style="569" customWidth="1"/>
    <col min="4620" max="4620" width="10.125" style="569" bestFit="1" customWidth="1"/>
    <col min="4621" max="4864" width="8.875" style="569"/>
    <col min="4865" max="4865" width="6.125" style="569" customWidth="1"/>
    <col min="4866" max="4866" width="24.125" style="569" customWidth="1"/>
    <col min="4867" max="4867" width="11.125" style="569" customWidth="1"/>
    <col min="4868" max="4868" width="13.125" style="569" customWidth="1"/>
    <col min="4869" max="4869" width="10.875" style="569" bestFit="1" customWidth="1"/>
    <col min="4870" max="4870" width="8.875" style="569"/>
    <col min="4871" max="4871" width="11.625" style="569" customWidth="1"/>
    <col min="4872" max="4872" width="12.125" style="569" customWidth="1"/>
    <col min="4873" max="4873" width="11.5" style="569" customWidth="1"/>
    <col min="4874" max="4874" width="8.5" style="569" customWidth="1"/>
    <col min="4875" max="4875" width="12.5" style="569" customWidth="1"/>
    <col min="4876" max="4876" width="10.125" style="569" bestFit="1" customWidth="1"/>
    <col min="4877" max="5120" width="8.875" style="569"/>
    <col min="5121" max="5121" width="6.125" style="569" customWidth="1"/>
    <col min="5122" max="5122" width="24.125" style="569" customWidth="1"/>
    <col min="5123" max="5123" width="11.125" style="569" customWidth="1"/>
    <col min="5124" max="5124" width="13.125" style="569" customWidth="1"/>
    <col min="5125" max="5125" width="10.875" style="569" bestFit="1" customWidth="1"/>
    <col min="5126" max="5126" width="8.875" style="569"/>
    <col min="5127" max="5127" width="11.625" style="569" customWidth="1"/>
    <col min="5128" max="5128" width="12.125" style="569" customWidth="1"/>
    <col min="5129" max="5129" width="11.5" style="569" customWidth="1"/>
    <col min="5130" max="5130" width="8.5" style="569" customWidth="1"/>
    <col min="5131" max="5131" width="12.5" style="569" customWidth="1"/>
    <col min="5132" max="5132" width="10.125" style="569" bestFit="1" customWidth="1"/>
    <col min="5133" max="5376" width="8.875" style="569"/>
    <col min="5377" max="5377" width="6.125" style="569" customWidth="1"/>
    <col min="5378" max="5378" width="24.125" style="569" customWidth="1"/>
    <col min="5379" max="5379" width="11.125" style="569" customWidth="1"/>
    <col min="5380" max="5380" width="13.125" style="569" customWidth="1"/>
    <col min="5381" max="5381" width="10.875" style="569" bestFit="1" customWidth="1"/>
    <col min="5382" max="5382" width="8.875" style="569"/>
    <col min="5383" max="5383" width="11.625" style="569" customWidth="1"/>
    <col min="5384" max="5384" width="12.125" style="569" customWidth="1"/>
    <col min="5385" max="5385" width="11.5" style="569" customWidth="1"/>
    <col min="5386" max="5386" width="8.5" style="569" customWidth="1"/>
    <col min="5387" max="5387" width="12.5" style="569" customWidth="1"/>
    <col min="5388" max="5388" width="10.125" style="569" bestFit="1" customWidth="1"/>
    <col min="5389" max="5632" width="8.875" style="569"/>
    <col min="5633" max="5633" width="6.125" style="569" customWidth="1"/>
    <col min="5634" max="5634" width="24.125" style="569" customWidth="1"/>
    <col min="5635" max="5635" width="11.125" style="569" customWidth="1"/>
    <col min="5636" max="5636" width="13.125" style="569" customWidth="1"/>
    <col min="5637" max="5637" width="10.875" style="569" bestFit="1" customWidth="1"/>
    <col min="5638" max="5638" width="8.875" style="569"/>
    <col min="5639" max="5639" width="11.625" style="569" customWidth="1"/>
    <col min="5640" max="5640" width="12.125" style="569" customWidth="1"/>
    <col min="5641" max="5641" width="11.5" style="569" customWidth="1"/>
    <col min="5642" max="5642" width="8.5" style="569" customWidth="1"/>
    <col min="5643" max="5643" width="12.5" style="569" customWidth="1"/>
    <col min="5644" max="5644" width="10.125" style="569" bestFit="1" customWidth="1"/>
    <col min="5645" max="5888" width="8.875" style="569"/>
    <col min="5889" max="5889" width="6.125" style="569" customWidth="1"/>
    <col min="5890" max="5890" width="24.125" style="569" customWidth="1"/>
    <col min="5891" max="5891" width="11.125" style="569" customWidth="1"/>
    <col min="5892" max="5892" width="13.125" style="569" customWidth="1"/>
    <col min="5893" max="5893" width="10.875" style="569" bestFit="1" customWidth="1"/>
    <col min="5894" max="5894" width="8.875" style="569"/>
    <col min="5895" max="5895" width="11.625" style="569" customWidth="1"/>
    <col min="5896" max="5896" width="12.125" style="569" customWidth="1"/>
    <col min="5897" max="5897" width="11.5" style="569" customWidth="1"/>
    <col min="5898" max="5898" width="8.5" style="569" customWidth="1"/>
    <col min="5899" max="5899" width="12.5" style="569" customWidth="1"/>
    <col min="5900" max="5900" width="10.125" style="569" bestFit="1" customWidth="1"/>
    <col min="5901" max="6144" width="8.875" style="569"/>
    <col min="6145" max="6145" width="6.125" style="569" customWidth="1"/>
    <col min="6146" max="6146" width="24.125" style="569" customWidth="1"/>
    <col min="6147" max="6147" width="11.125" style="569" customWidth="1"/>
    <col min="6148" max="6148" width="13.125" style="569" customWidth="1"/>
    <col min="6149" max="6149" width="10.875" style="569" bestFit="1" customWidth="1"/>
    <col min="6150" max="6150" width="8.875" style="569"/>
    <col min="6151" max="6151" width="11.625" style="569" customWidth="1"/>
    <col min="6152" max="6152" width="12.125" style="569" customWidth="1"/>
    <col min="6153" max="6153" width="11.5" style="569" customWidth="1"/>
    <col min="6154" max="6154" width="8.5" style="569" customWidth="1"/>
    <col min="6155" max="6155" width="12.5" style="569" customWidth="1"/>
    <col min="6156" max="6156" width="10.125" style="569" bestFit="1" customWidth="1"/>
    <col min="6157" max="6400" width="8.875" style="569"/>
    <col min="6401" max="6401" width="6.125" style="569" customWidth="1"/>
    <col min="6402" max="6402" width="24.125" style="569" customWidth="1"/>
    <col min="6403" max="6403" width="11.125" style="569" customWidth="1"/>
    <col min="6404" max="6404" width="13.125" style="569" customWidth="1"/>
    <col min="6405" max="6405" width="10.875" style="569" bestFit="1" customWidth="1"/>
    <col min="6406" max="6406" width="8.875" style="569"/>
    <col min="6407" max="6407" width="11.625" style="569" customWidth="1"/>
    <col min="6408" max="6408" width="12.125" style="569" customWidth="1"/>
    <col min="6409" max="6409" width="11.5" style="569" customWidth="1"/>
    <col min="6410" max="6410" width="8.5" style="569" customWidth="1"/>
    <col min="6411" max="6411" width="12.5" style="569" customWidth="1"/>
    <col min="6412" max="6412" width="10.125" style="569" bestFit="1" customWidth="1"/>
    <col min="6413" max="6656" width="8.875" style="569"/>
    <col min="6657" max="6657" width="6.125" style="569" customWidth="1"/>
    <col min="6658" max="6658" width="24.125" style="569" customWidth="1"/>
    <col min="6659" max="6659" width="11.125" style="569" customWidth="1"/>
    <col min="6660" max="6660" width="13.125" style="569" customWidth="1"/>
    <col min="6661" max="6661" width="10.875" style="569" bestFit="1" customWidth="1"/>
    <col min="6662" max="6662" width="8.875" style="569"/>
    <col min="6663" max="6663" width="11.625" style="569" customWidth="1"/>
    <col min="6664" max="6664" width="12.125" style="569" customWidth="1"/>
    <col min="6665" max="6665" width="11.5" style="569" customWidth="1"/>
    <col min="6666" max="6666" width="8.5" style="569" customWidth="1"/>
    <col min="6667" max="6667" width="12.5" style="569" customWidth="1"/>
    <col min="6668" max="6668" width="10.125" style="569" bestFit="1" customWidth="1"/>
    <col min="6669" max="6912" width="8.875" style="569"/>
    <col min="6913" max="6913" width="6.125" style="569" customWidth="1"/>
    <col min="6914" max="6914" width="24.125" style="569" customWidth="1"/>
    <col min="6915" max="6915" width="11.125" style="569" customWidth="1"/>
    <col min="6916" max="6916" width="13.125" style="569" customWidth="1"/>
    <col min="6917" max="6917" width="10.875" style="569" bestFit="1" customWidth="1"/>
    <col min="6918" max="6918" width="8.875" style="569"/>
    <col min="6919" max="6919" width="11.625" style="569" customWidth="1"/>
    <col min="6920" max="6920" width="12.125" style="569" customWidth="1"/>
    <col min="6921" max="6921" width="11.5" style="569" customWidth="1"/>
    <col min="6922" max="6922" width="8.5" style="569" customWidth="1"/>
    <col min="6923" max="6923" width="12.5" style="569" customWidth="1"/>
    <col min="6924" max="6924" width="10.125" style="569" bestFit="1" customWidth="1"/>
    <col min="6925" max="7168" width="8.875" style="569"/>
    <col min="7169" max="7169" width="6.125" style="569" customWidth="1"/>
    <col min="7170" max="7170" width="24.125" style="569" customWidth="1"/>
    <col min="7171" max="7171" width="11.125" style="569" customWidth="1"/>
    <col min="7172" max="7172" width="13.125" style="569" customWidth="1"/>
    <col min="7173" max="7173" width="10.875" style="569" bestFit="1" customWidth="1"/>
    <col min="7174" max="7174" width="8.875" style="569"/>
    <col min="7175" max="7175" width="11.625" style="569" customWidth="1"/>
    <col min="7176" max="7176" width="12.125" style="569" customWidth="1"/>
    <col min="7177" max="7177" width="11.5" style="569" customWidth="1"/>
    <col min="7178" max="7178" width="8.5" style="569" customWidth="1"/>
    <col min="7179" max="7179" width="12.5" style="569" customWidth="1"/>
    <col min="7180" max="7180" width="10.125" style="569" bestFit="1" customWidth="1"/>
    <col min="7181" max="7424" width="8.875" style="569"/>
    <col min="7425" max="7425" width="6.125" style="569" customWidth="1"/>
    <col min="7426" max="7426" width="24.125" style="569" customWidth="1"/>
    <col min="7427" max="7427" width="11.125" style="569" customWidth="1"/>
    <col min="7428" max="7428" width="13.125" style="569" customWidth="1"/>
    <col min="7429" max="7429" width="10.875" style="569" bestFit="1" customWidth="1"/>
    <col min="7430" max="7430" width="8.875" style="569"/>
    <col min="7431" max="7431" width="11.625" style="569" customWidth="1"/>
    <col min="7432" max="7432" width="12.125" style="569" customWidth="1"/>
    <col min="7433" max="7433" width="11.5" style="569" customWidth="1"/>
    <col min="7434" max="7434" width="8.5" style="569" customWidth="1"/>
    <col min="7435" max="7435" width="12.5" style="569" customWidth="1"/>
    <col min="7436" max="7436" width="10.125" style="569" bestFit="1" customWidth="1"/>
    <col min="7437" max="7680" width="8.875" style="569"/>
    <col min="7681" max="7681" width="6.125" style="569" customWidth="1"/>
    <col min="7682" max="7682" width="24.125" style="569" customWidth="1"/>
    <col min="7683" max="7683" width="11.125" style="569" customWidth="1"/>
    <col min="7684" max="7684" width="13.125" style="569" customWidth="1"/>
    <col min="7685" max="7685" width="10.875" style="569" bestFit="1" customWidth="1"/>
    <col min="7686" max="7686" width="8.875" style="569"/>
    <col min="7687" max="7687" width="11.625" style="569" customWidth="1"/>
    <col min="7688" max="7688" width="12.125" style="569" customWidth="1"/>
    <col min="7689" max="7689" width="11.5" style="569" customWidth="1"/>
    <col min="7690" max="7690" width="8.5" style="569" customWidth="1"/>
    <col min="7691" max="7691" width="12.5" style="569" customWidth="1"/>
    <col min="7692" max="7692" width="10.125" style="569" bestFit="1" customWidth="1"/>
    <col min="7693" max="7936" width="8.875" style="569"/>
    <col min="7937" max="7937" width="6.125" style="569" customWidth="1"/>
    <col min="7938" max="7938" width="24.125" style="569" customWidth="1"/>
    <col min="7939" max="7939" width="11.125" style="569" customWidth="1"/>
    <col min="7940" max="7940" width="13.125" style="569" customWidth="1"/>
    <col min="7941" max="7941" width="10.875" style="569" bestFit="1" customWidth="1"/>
    <col min="7942" max="7942" width="8.875" style="569"/>
    <col min="7943" max="7943" width="11.625" style="569" customWidth="1"/>
    <col min="7944" max="7944" width="12.125" style="569" customWidth="1"/>
    <col min="7945" max="7945" width="11.5" style="569" customWidth="1"/>
    <col min="7946" max="7946" width="8.5" style="569" customWidth="1"/>
    <col min="7947" max="7947" width="12.5" style="569" customWidth="1"/>
    <col min="7948" max="7948" width="10.125" style="569" bestFit="1" customWidth="1"/>
    <col min="7949" max="8192" width="8.875" style="569"/>
    <col min="8193" max="8193" width="6.125" style="569" customWidth="1"/>
    <col min="8194" max="8194" width="24.125" style="569" customWidth="1"/>
    <col min="8195" max="8195" width="11.125" style="569" customWidth="1"/>
    <col min="8196" max="8196" width="13.125" style="569" customWidth="1"/>
    <col min="8197" max="8197" width="10.875" style="569" bestFit="1" customWidth="1"/>
    <col min="8198" max="8198" width="8.875" style="569"/>
    <col min="8199" max="8199" width="11.625" style="569" customWidth="1"/>
    <col min="8200" max="8200" width="12.125" style="569" customWidth="1"/>
    <col min="8201" max="8201" width="11.5" style="569" customWidth="1"/>
    <col min="8202" max="8202" width="8.5" style="569" customWidth="1"/>
    <col min="8203" max="8203" width="12.5" style="569" customWidth="1"/>
    <col min="8204" max="8204" width="10.125" style="569" bestFit="1" customWidth="1"/>
    <col min="8205" max="8448" width="8.875" style="569"/>
    <col min="8449" max="8449" width="6.125" style="569" customWidth="1"/>
    <col min="8450" max="8450" width="24.125" style="569" customWidth="1"/>
    <col min="8451" max="8451" width="11.125" style="569" customWidth="1"/>
    <col min="8452" max="8452" width="13.125" style="569" customWidth="1"/>
    <col min="8453" max="8453" width="10.875" style="569" bestFit="1" customWidth="1"/>
    <col min="8454" max="8454" width="8.875" style="569"/>
    <col min="8455" max="8455" width="11.625" style="569" customWidth="1"/>
    <col min="8456" max="8456" width="12.125" style="569" customWidth="1"/>
    <col min="8457" max="8457" width="11.5" style="569" customWidth="1"/>
    <col min="8458" max="8458" width="8.5" style="569" customWidth="1"/>
    <col min="8459" max="8459" width="12.5" style="569" customWidth="1"/>
    <col min="8460" max="8460" width="10.125" style="569" bestFit="1" customWidth="1"/>
    <col min="8461" max="8704" width="8.875" style="569"/>
    <col min="8705" max="8705" width="6.125" style="569" customWidth="1"/>
    <col min="8706" max="8706" width="24.125" style="569" customWidth="1"/>
    <col min="8707" max="8707" width="11.125" style="569" customWidth="1"/>
    <col min="8708" max="8708" width="13.125" style="569" customWidth="1"/>
    <col min="8709" max="8709" width="10.875" style="569" bestFit="1" customWidth="1"/>
    <col min="8710" max="8710" width="8.875" style="569"/>
    <col min="8711" max="8711" width="11.625" style="569" customWidth="1"/>
    <col min="8712" max="8712" width="12.125" style="569" customWidth="1"/>
    <col min="8713" max="8713" width="11.5" style="569" customWidth="1"/>
    <col min="8714" max="8714" width="8.5" style="569" customWidth="1"/>
    <col min="8715" max="8715" width="12.5" style="569" customWidth="1"/>
    <col min="8716" max="8716" width="10.125" style="569" bestFit="1" customWidth="1"/>
    <col min="8717" max="8960" width="8.875" style="569"/>
    <col min="8961" max="8961" width="6.125" style="569" customWidth="1"/>
    <col min="8962" max="8962" width="24.125" style="569" customWidth="1"/>
    <col min="8963" max="8963" width="11.125" style="569" customWidth="1"/>
    <col min="8964" max="8964" width="13.125" style="569" customWidth="1"/>
    <col min="8965" max="8965" width="10.875" style="569" bestFit="1" customWidth="1"/>
    <col min="8966" max="8966" width="8.875" style="569"/>
    <col min="8967" max="8967" width="11.625" style="569" customWidth="1"/>
    <col min="8968" max="8968" width="12.125" style="569" customWidth="1"/>
    <col min="8969" max="8969" width="11.5" style="569" customWidth="1"/>
    <col min="8970" max="8970" width="8.5" style="569" customWidth="1"/>
    <col min="8971" max="8971" width="12.5" style="569" customWidth="1"/>
    <col min="8972" max="8972" width="10.125" style="569" bestFit="1" customWidth="1"/>
    <col min="8973" max="9216" width="8.875" style="569"/>
    <col min="9217" max="9217" width="6.125" style="569" customWidth="1"/>
    <col min="9218" max="9218" width="24.125" style="569" customWidth="1"/>
    <col min="9219" max="9219" width="11.125" style="569" customWidth="1"/>
    <col min="9220" max="9220" width="13.125" style="569" customWidth="1"/>
    <col min="9221" max="9221" width="10.875" style="569" bestFit="1" customWidth="1"/>
    <col min="9222" max="9222" width="8.875" style="569"/>
    <col min="9223" max="9223" width="11.625" style="569" customWidth="1"/>
    <col min="9224" max="9224" width="12.125" style="569" customWidth="1"/>
    <col min="9225" max="9225" width="11.5" style="569" customWidth="1"/>
    <col min="9226" max="9226" width="8.5" style="569" customWidth="1"/>
    <col min="9227" max="9227" width="12.5" style="569" customWidth="1"/>
    <col min="9228" max="9228" width="10.125" style="569" bestFit="1" customWidth="1"/>
    <col min="9229" max="9472" width="8.875" style="569"/>
    <col min="9473" max="9473" width="6.125" style="569" customWidth="1"/>
    <col min="9474" max="9474" width="24.125" style="569" customWidth="1"/>
    <col min="9475" max="9475" width="11.125" style="569" customWidth="1"/>
    <col min="9476" max="9476" width="13.125" style="569" customWidth="1"/>
    <col min="9477" max="9477" width="10.875" style="569" bestFit="1" customWidth="1"/>
    <col min="9478" max="9478" width="8.875" style="569"/>
    <col min="9479" max="9479" width="11.625" style="569" customWidth="1"/>
    <col min="9480" max="9480" width="12.125" style="569" customWidth="1"/>
    <col min="9481" max="9481" width="11.5" style="569" customWidth="1"/>
    <col min="9482" max="9482" width="8.5" style="569" customWidth="1"/>
    <col min="9483" max="9483" width="12.5" style="569" customWidth="1"/>
    <col min="9484" max="9484" width="10.125" style="569" bestFit="1" customWidth="1"/>
    <col min="9485" max="9728" width="8.875" style="569"/>
    <col min="9729" max="9729" width="6.125" style="569" customWidth="1"/>
    <col min="9730" max="9730" width="24.125" style="569" customWidth="1"/>
    <col min="9731" max="9731" width="11.125" style="569" customWidth="1"/>
    <col min="9732" max="9732" width="13.125" style="569" customWidth="1"/>
    <col min="9733" max="9733" width="10.875" style="569" bestFit="1" customWidth="1"/>
    <col min="9734" max="9734" width="8.875" style="569"/>
    <col min="9735" max="9735" width="11.625" style="569" customWidth="1"/>
    <col min="9736" max="9736" width="12.125" style="569" customWidth="1"/>
    <col min="9737" max="9737" width="11.5" style="569" customWidth="1"/>
    <col min="9738" max="9738" width="8.5" style="569" customWidth="1"/>
    <col min="9739" max="9739" width="12.5" style="569" customWidth="1"/>
    <col min="9740" max="9740" width="10.125" style="569" bestFit="1" customWidth="1"/>
    <col min="9741" max="9984" width="8.875" style="569"/>
    <col min="9985" max="9985" width="6.125" style="569" customWidth="1"/>
    <col min="9986" max="9986" width="24.125" style="569" customWidth="1"/>
    <col min="9987" max="9987" width="11.125" style="569" customWidth="1"/>
    <col min="9988" max="9988" width="13.125" style="569" customWidth="1"/>
    <col min="9989" max="9989" width="10.875" style="569" bestFit="1" customWidth="1"/>
    <col min="9990" max="9990" width="8.875" style="569"/>
    <col min="9991" max="9991" width="11.625" style="569" customWidth="1"/>
    <col min="9992" max="9992" width="12.125" style="569" customWidth="1"/>
    <col min="9993" max="9993" width="11.5" style="569" customWidth="1"/>
    <col min="9994" max="9994" width="8.5" style="569" customWidth="1"/>
    <col min="9995" max="9995" width="12.5" style="569" customWidth="1"/>
    <col min="9996" max="9996" width="10.125" style="569" bestFit="1" customWidth="1"/>
    <col min="9997" max="10240" width="8.875" style="569"/>
    <col min="10241" max="10241" width="6.125" style="569" customWidth="1"/>
    <col min="10242" max="10242" width="24.125" style="569" customWidth="1"/>
    <col min="10243" max="10243" width="11.125" style="569" customWidth="1"/>
    <col min="10244" max="10244" width="13.125" style="569" customWidth="1"/>
    <col min="10245" max="10245" width="10.875" style="569" bestFit="1" customWidth="1"/>
    <col min="10246" max="10246" width="8.875" style="569"/>
    <col min="10247" max="10247" width="11.625" style="569" customWidth="1"/>
    <col min="10248" max="10248" width="12.125" style="569" customWidth="1"/>
    <col min="10249" max="10249" width="11.5" style="569" customWidth="1"/>
    <col min="10250" max="10250" width="8.5" style="569" customWidth="1"/>
    <col min="10251" max="10251" width="12.5" style="569" customWidth="1"/>
    <col min="10252" max="10252" width="10.125" style="569" bestFit="1" customWidth="1"/>
    <col min="10253" max="10496" width="8.875" style="569"/>
    <col min="10497" max="10497" width="6.125" style="569" customWidth="1"/>
    <col min="10498" max="10498" width="24.125" style="569" customWidth="1"/>
    <col min="10499" max="10499" width="11.125" style="569" customWidth="1"/>
    <col min="10500" max="10500" width="13.125" style="569" customWidth="1"/>
    <col min="10501" max="10501" width="10.875" style="569" bestFit="1" customWidth="1"/>
    <col min="10502" max="10502" width="8.875" style="569"/>
    <col min="10503" max="10503" width="11.625" style="569" customWidth="1"/>
    <col min="10504" max="10504" width="12.125" style="569" customWidth="1"/>
    <col min="10505" max="10505" width="11.5" style="569" customWidth="1"/>
    <col min="10506" max="10506" width="8.5" style="569" customWidth="1"/>
    <col min="10507" max="10507" width="12.5" style="569" customWidth="1"/>
    <col min="10508" max="10508" width="10.125" style="569" bestFit="1" customWidth="1"/>
    <col min="10509" max="10752" width="8.875" style="569"/>
    <col min="10753" max="10753" width="6.125" style="569" customWidth="1"/>
    <col min="10754" max="10754" width="24.125" style="569" customWidth="1"/>
    <col min="10755" max="10755" width="11.125" style="569" customWidth="1"/>
    <col min="10756" max="10756" width="13.125" style="569" customWidth="1"/>
    <col min="10757" max="10757" width="10.875" style="569" bestFit="1" customWidth="1"/>
    <col min="10758" max="10758" width="8.875" style="569"/>
    <col min="10759" max="10759" width="11.625" style="569" customWidth="1"/>
    <col min="10760" max="10760" width="12.125" style="569" customWidth="1"/>
    <col min="10761" max="10761" width="11.5" style="569" customWidth="1"/>
    <col min="10762" max="10762" width="8.5" style="569" customWidth="1"/>
    <col min="10763" max="10763" width="12.5" style="569" customWidth="1"/>
    <col min="10764" max="10764" width="10.125" style="569" bestFit="1" customWidth="1"/>
    <col min="10765" max="11008" width="8.875" style="569"/>
    <col min="11009" max="11009" width="6.125" style="569" customWidth="1"/>
    <col min="11010" max="11010" width="24.125" style="569" customWidth="1"/>
    <col min="11011" max="11011" width="11.125" style="569" customWidth="1"/>
    <col min="11012" max="11012" width="13.125" style="569" customWidth="1"/>
    <col min="11013" max="11013" width="10.875" style="569" bestFit="1" customWidth="1"/>
    <col min="11014" max="11014" width="8.875" style="569"/>
    <col min="11015" max="11015" width="11.625" style="569" customWidth="1"/>
    <col min="11016" max="11016" width="12.125" style="569" customWidth="1"/>
    <col min="11017" max="11017" width="11.5" style="569" customWidth="1"/>
    <col min="11018" max="11018" width="8.5" style="569" customWidth="1"/>
    <col min="11019" max="11019" width="12.5" style="569" customWidth="1"/>
    <col min="11020" max="11020" width="10.125" style="569" bestFit="1" customWidth="1"/>
    <col min="11021" max="11264" width="8.875" style="569"/>
    <col min="11265" max="11265" width="6.125" style="569" customWidth="1"/>
    <col min="11266" max="11266" width="24.125" style="569" customWidth="1"/>
    <col min="11267" max="11267" width="11.125" style="569" customWidth="1"/>
    <col min="11268" max="11268" width="13.125" style="569" customWidth="1"/>
    <col min="11269" max="11269" width="10.875" style="569" bestFit="1" customWidth="1"/>
    <col min="11270" max="11270" width="8.875" style="569"/>
    <col min="11271" max="11271" width="11.625" style="569" customWidth="1"/>
    <col min="11272" max="11272" width="12.125" style="569" customWidth="1"/>
    <col min="11273" max="11273" width="11.5" style="569" customWidth="1"/>
    <col min="11274" max="11274" width="8.5" style="569" customWidth="1"/>
    <col min="11275" max="11275" width="12.5" style="569" customWidth="1"/>
    <col min="11276" max="11276" width="10.125" style="569" bestFit="1" customWidth="1"/>
    <col min="11277" max="11520" width="8.875" style="569"/>
    <col min="11521" max="11521" width="6.125" style="569" customWidth="1"/>
    <col min="11522" max="11522" width="24.125" style="569" customWidth="1"/>
    <col min="11523" max="11523" width="11.125" style="569" customWidth="1"/>
    <col min="11524" max="11524" width="13.125" style="569" customWidth="1"/>
    <col min="11525" max="11525" width="10.875" style="569" bestFit="1" customWidth="1"/>
    <col min="11526" max="11526" width="8.875" style="569"/>
    <col min="11527" max="11527" width="11.625" style="569" customWidth="1"/>
    <col min="11528" max="11528" width="12.125" style="569" customWidth="1"/>
    <col min="11529" max="11529" width="11.5" style="569" customWidth="1"/>
    <col min="11530" max="11530" width="8.5" style="569" customWidth="1"/>
    <col min="11531" max="11531" width="12.5" style="569" customWidth="1"/>
    <col min="11532" max="11532" width="10.125" style="569" bestFit="1" customWidth="1"/>
    <col min="11533" max="11776" width="8.875" style="569"/>
    <col min="11777" max="11777" width="6.125" style="569" customWidth="1"/>
    <col min="11778" max="11778" width="24.125" style="569" customWidth="1"/>
    <col min="11779" max="11779" width="11.125" style="569" customWidth="1"/>
    <col min="11780" max="11780" width="13.125" style="569" customWidth="1"/>
    <col min="11781" max="11781" width="10.875" style="569" bestFit="1" customWidth="1"/>
    <col min="11782" max="11782" width="8.875" style="569"/>
    <col min="11783" max="11783" width="11.625" style="569" customWidth="1"/>
    <col min="11784" max="11784" width="12.125" style="569" customWidth="1"/>
    <col min="11785" max="11785" width="11.5" style="569" customWidth="1"/>
    <col min="11786" max="11786" width="8.5" style="569" customWidth="1"/>
    <col min="11787" max="11787" width="12.5" style="569" customWidth="1"/>
    <col min="11788" max="11788" width="10.125" style="569" bestFit="1" customWidth="1"/>
    <col min="11789" max="12032" width="8.875" style="569"/>
    <col min="12033" max="12033" width="6.125" style="569" customWidth="1"/>
    <col min="12034" max="12034" width="24.125" style="569" customWidth="1"/>
    <col min="12035" max="12035" width="11.125" style="569" customWidth="1"/>
    <col min="12036" max="12036" width="13.125" style="569" customWidth="1"/>
    <col min="12037" max="12037" width="10.875" style="569" bestFit="1" customWidth="1"/>
    <col min="12038" max="12038" width="8.875" style="569"/>
    <col min="12039" max="12039" width="11.625" style="569" customWidth="1"/>
    <col min="12040" max="12040" width="12.125" style="569" customWidth="1"/>
    <col min="12041" max="12041" width="11.5" style="569" customWidth="1"/>
    <col min="12042" max="12042" width="8.5" style="569" customWidth="1"/>
    <col min="12043" max="12043" width="12.5" style="569" customWidth="1"/>
    <col min="12044" max="12044" width="10.125" style="569" bestFit="1" customWidth="1"/>
    <col min="12045" max="12288" width="8.875" style="569"/>
    <col min="12289" max="12289" width="6.125" style="569" customWidth="1"/>
    <col min="12290" max="12290" width="24.125" style="569" customWidth="1"/>
    <col min="12291" max="12291" width="11.125" style="569" customWidth="1"/>
    <col min="12292" max="12292" width="13.125" style="569" customWidth="1"/>
    <col min="12293" max="12293" width="10.875" style="569" bestFit="1" customWidth="1"/>
    <col min="12294" max="12294" width="8.875" style="569"/>
    <col min="12295" max="12295" width="11.625" style="569" customWidth="1"/>
    <col min="12296" max="12296" width="12.125" style="569" customWidth="1"/>
    <col min="12297" max="12297" width="11.5" style="569" customWidth="1"/>
    <col min="12298" max="12298" width="8.5" style="569" customWidth="1"/>
    <col min="12299" max="12299" width="12.5" style="569" customWidth="1"/>
    <col min="12300" max="12300" width="10.125" style="569" bestFit="1" customWidth="1"/>
    <col min="12301" max="12544" width="8.875" style="569"/>
    <col min="12545" max="12545" width="6.125" style="569" customWidth="1"/>
    <col min="12546" max="12546" width="24.125" style="569" customWidth="1"/>
    <col min="12547" max="12547" width="11.125" style="569" customWidth="1"/>
    <col min="12548" max="12548" width="13.125" style="569" customWidth="1"/>
    <col min="12549" max="12549" width="10.875" style="569" bestFit="1" customWidth="1"/>
    <col min="12550" max="12550" width="8.875" style="569"/>
    <col min="12551" max="12551" width="11.625" style="569" customWidth="1"/>
    <col min="12552" max="12552" width="12.125" style="569" customWidth="1"/>
    <col min="12553" max="12553" width="11.5" style="569" customWidth="1"/>
    <col min="12554" max="12554" width="8.5" style="569" customWidth="1"/>
    <col min="12555" max="12555" width="12.5" style="569" customWidth="1"/>
    <col min="12556" max="12556" width="10.125" style="569" bestFit="1" customWidth="1"/>
    <col min="12557" max="12800" width="8.875" style="569"/>
    <col min="12801" max="12801" width="6.125" style="569" customWidth="1"/>
    <col min="12802" max="12802" width="24.125" style="569" customWidth="1"/>
    <col min="12803" max="12803" width="11.125" style="569" customWidth="1"/>
    <col min="12804" max="12804" width="13.125" style="569" customWidth="1"/>
    <col min="12805" max="12805" width="10.875" style="569" bestFit="1" customWidth="1"/>
    <col min="12806" max="12806" width="8.875" style="569"/>
    <col min="12807" max="12807" width="11.625" style="569" customWidth="1"/>
    <col min="12808" max="12808" width="12.125" style="569" customWidth="1"/>
    <col min="12809" max="12809" width="11.5" style="569" customWidth="1"/>
    <col min="12810" max="12810" width="8.5" style="569" customWidth="1"/>
    <col min="12811" max="12811" width="12.5" style="569" customWidth="1"/>
    <col min="12812" max="12812" width="10.125" style="569" bestFit="1" customWidth="1"/>
    <col min="12813" max="13056" width="8.875" style="569"/>
    <col min="13057" max="13057" width="6.125" style="569" customWidth="1"/>
    <col min="13058" max="13058" width="24.125" style="569" customWidth="1"/>
    <col min="13059" max="13059" width="11.125" style="569" customWidth="1"/>
    <col min="13060" max="13060" width="13.125" style="569" customWidth="1"/>
    <col min="13061" max="13061" width="10.875" style="569" bestFit="1" customWidth="1"/>
    <col min="13062" max="13062" width="8.875" style="569"/>
    <col min="13063" max="13063" width="11.625" style="569" customWidth="1"/>
    <col min="13064" max="13064" width="12.125" style="569" customWidth="1"/>
    <col min="13065" max="13065" width="11.5" style="569" customWidth="1"/>
    <col min="13066" max="13066" width="8.5" style="569" customWidth="1"/>
    <col min="13067" max="13067" width="12.5" style="569" customWidth="1"/>
    <col min="13068" max="13068" width="10.125" style="569" bestFit="1" customWidth="1"/>
    <col min="13069" max="13312" width="8.875" style="569"/>
    <col min="13313" max="13313" width="6.125" style="569" customWidth="1"/>
    <col min="13314" max="13314" width="24.125" style="569" customWidth="1"/>
    <col min="13315" max="13315" width="11.125" style="569" customWidth="1"/>
    <col min="13316" max="13316" width="13.125" style="569" customWidth="1"/>
    <col min="13317" max="13317" width="10.875" style="569" bestFit="1" customWidth="1"/>
    <col min="13318" max="13318" width="8.875" style="569"/>
    <col min="13319" max="13319" width="11.625" style="569" customWidth="1"/>
    <col min="13320" max="13320" width="12.125" style="569" customWidth="1"/>
    <col min="13321" max="13321" width="11.5" style="569" customWidth="1"/>
    <col min="13322" max="13322" width="8.5" style="569" customWidth="1"/>
    <col min="13323" max="13323" width="12.5" style="569" customWidth="1"/>
    <col min="13324" max="13324" width="10.125" style="569" bestFit="1" customWidth="1"/>
    <col min="13325" max="13568" width="8.875" style="569"/>
    <col min="13569" max="13569" width="6.125" style="569" customWidth="1"/>
    <col min="13570" max="13570" width="24.125" style="569" customWidth="1"/>
    <col min="13571" max="13571" width="11.125" style="569" customWidth="1"/>
    <col min="13572" max="13572" width="13.125" style="569" customWidth="1"/>
    <col min="13573" max="13573" width="10.875" style="569" bestFit="1" customWidth="1"/>
    <col min="13574" max="13574" width="8.875" style="569"/>
    <col min="13575" max="13575" width="11.625" style="569" customWidth="1"/>
    <col min="13576" max="13576" width="12.125" style="569" customWidth="1"/>
    <col min="13577" max="13577" width="11.5" style="569" customWidth="1"/>
    <col min="13578" max="13578" width="8.5" style="569" customWidth="1"/>
    <col min="13579" max="13579" width="12.5" style="569" customWidth="1"/>
    <col min="13580" max="13580" width="10.125" style="569" bestFit="1" customWidth="1"/>
    <col min="13581" max="13824" width="8.875" style="569"/>
    <col min="13825" max="13825" width="6.125" style="569" customWidth="1"/>
    <col min="13826" max="13826" width="24.125" style="569" customWidth="1"/>
    <col min="13827" max="13827" width="11.125" style="569" customWidth="1"/>
    <col min="13828" max="13828" width="13.125" style="569" customWidth="1"/>
    <col min="13829" max="13829" width="10.875" style="569" bestFit="1" customWidth="1"/>
    <col min="13830" max="13830" width="8.875" style="569"/>
    <col min="13831" max="13831" width="11.625" style="569" customWidth="1"/>
    <col min="13832" max="13832" width="12.125" style="569" customWidth="1"/>
    <col min="13833" max="13833" width="11.5" style="569" customWidth="1"/>
    <col min="13834" max="13834" width="8.5" style="569" customWidth="1"/>
    <col min="13835" max="13835" width="12.5" style="569" customWidth="1"/>
    <col min="13836" max="13836" width="10.125" style="569" bestFit="1" customWidth="1"/>
    <col min="13837" max="14080" width="8.875" style="569"/>
    <col min="14081" max="14081" width="6.125" style="569" customWidth="1"/>
    <col min="14082" max="14082" width="24.125" style="569" customWidth="1"/>
    <col min="14083" max="14083" width="11.125" style="569" customWidth="1"/>
    <col min="14084" max="14084" width="13.125" style="569" customWidth="1"/>
    <col min="14085" max="14085" width="10.875" style="569" bestFit="1" customWidth="1"/>
    <col min="14086" max="14086" width="8.875" style="569"/>
    <col min="14087" max="14087" width="11.625" style="569" customWidth="1"/>
    <col min="14088" max="14088" width="12.125" style="569" customWidth="1"/>
    <col min="14089" max="14089" width="11.5" style="569" customWidth="1"/>
    <col min="14090" max="14090" width="8.5" style="569" customWidth="1"/>
    <col min="14091" max="14091" width="12.5" style="569" customWidth="1"/>
    <col min="14092" max="14092" width="10.125" style="569" bestFit="1" customWidth="1"/>
    <col min="14093" max="14336" width="8.875" style="569"/>
    <col min="14337" max="14337" width="6.125" style="569" customWidth="1"/>
    <col min="14338" max="14338" width="24.125" style="569" customWidth="1"/>
    <col min="14339" max="14339" width="11.125" style="569" customWidth="1"/>
    <col min="14340" max="14340" width="13.125" style="569" customWidth="1"/>
    <col min="14341" max="14341" width="10.875" style="569" bestFit="1" customWidth="1"/>
    <col min="14342" max="14342" width="8.875" style="569"/>
    <col min="14343" max="14343" width="11.625" style="569" customWidth="1"/>
    <col min="14344" max="14344" width="12.125" style="569" customWidth="1"/>
    <col min="14345" max="14345" width="11.5" style="569" customWidth="1"/>
    <col min="14346" max="14346" width="8.5" style="569" customWidth="1"/>
    <col min="14347" max="14347" width="12.5" style="569" customWidth="1"/>
    <col min="14348" max="14348" width="10.125" style="569" bestFit="1" customWidth="1"/>
    <col min="14349" max="14592" width="8.875" style="569"/>
    <col min="14593" max="14593" width="6.125" style="569" customWidth="1"/>
    <col min="14594" max="14594" width="24.125" style="569" customWidth="1"/>
    <col min="14595" max="14595" width="11.125" style="569" customWidth="1"/>
    <col min="14596" max="14596" width="13.125" style="569" customWidth="1"/>
    <col min="14597" max="14597" width="10.875" style="569" bestFit="1" customWidth="1"/>
    <col min="14598" max="14598" width="8.875" style="569"/>
    <col min="14599" max="14599" width="11.625" style="569" customWidth="1"/>
    <col min="14600" max="14600" width="12.125" style="569" customWidth="1"/>
    <col min="14601" max="14601" width="11.5" style="569" customWidth="1"/>
    <col min="14602" max="14602" width="8.5" style="569" customWidth="1"/>
    <col min="14603" max="14603" width="12.5" style="569" customWidth="1"/>
    <col min="14604" max="14604" width="10.125" style="569" bestFit="1" customWidth="1"/>
    <col min="14605" max="14848" width="8.875" style="569"/>
    <col min="14849" max="14849" width="6.125" style="569" customWidth="1"/>
    <col min="14850" max="14850" width="24.125" style="569" customWidth="1"/>
    <col min="14851" max="14851" width="11.125" style="569" customWidth="1"/>
    <col min="14852" max="14852" width="13.125" style="569" customWidth="1"/>
    <col min="14853" max="14853" width="10.875" style="569" bestFit="1" customWidth="1"/>
    <col min="14854" max="14854" width="8.875" style="569"/>
    <col min="14855" max="14855" width="11.625" style="569" customWidth="1"/>
    <col min="14856" max="14856" width="12.125" style="569" customWidth="1"/>
    <col min="14857" max="14857" width="11.5" style="569" customWidth="1"/>
    <col min="14858" max="14858" width="8.5" style="569" customWidth="1"/>
    <col min="14859" max="14859" width="12.5" style="569" customWidth="1"/>
    <col min="14860" max="14860" width="10.125" style="569" bestFit="1" customWidth="1"/>
    <col min="14861" max="15104" width="8.875" style="569"/>
    <col min="15105" max="15105" width="6.125" style="569" customWidth="1"/>
    <col min="15106" max="15106" width="24.125" style="569" customWidth="1"/>
    <col min="15107" max="15107" width="11.125" style="569" customWidth="1"/>
    <col min="15108" max="15108" width="13.125" style="569" customWidth="1"/>
    <col min="15109" max="15109" width="10.875" style="569" bestFit="1" customWidth="1"/>
    <col min="15110" max="15110" width="8.875" style="569"/>
    <col min="15111" max="15111" width="11.625" style="569" customWidth="1"/>
    <col min="15112" max="15112" width="12.125" style="569" customWidth="1"/>
    <col min="15113" max="15113" width="11.5" style="569" customWidth="1"/>
    <col min="15114" max="15114" width="8.5" style="569" customWidth="1"/>
    <col min="15115" max="15115" width="12.5" style="569" customWidth="1"/>
    <col min="15116" max="15116" width="10.125" style="569" bestFit="1" customWidth="1"/>
    <col min="15117" max="15360" width="8.875" style="569"/>
    <col min="15361" max="15361" width="6.125" style="569" customWidth="1"/>
    <col min="15362" max="15362" width="24.125" style="569" customWidth="1"/>
    <col min="15363" max="15363" width="11.125" style="569" customWidth="1"/>
    <col min="15364" max="15364" width="13.125" style="569" customWidth="1"/>
    <col min="15365" max="15365" width="10.875" style="569" bestFit="1" customWidth="1"/>
    <col min="15366" max="15366" width="8.875" style="569"/>
    <col min="15367" max="15367" width="11.625" style="569" customWidth="1"/>
    <col min="15368" max="15368" width="12.125" style="569" customWidth="1"/>
    <col min="15369" max="15369" width="11.5" style="569" customWidth="1"/>
    <col min="15370" max="15370" width="8.5" style="569" customWidth="1"/>
    <col min="15371" max="15371" width="12.5" style="569" customWidth="1"/>
    <col min="15372" max="15372" width="10.125" style="569" bestFit="1" customWidth="1"/>
    <col min="15373" max="15616" width="8.875" style="569"/>
    <col min="15617" max="15617" width="6.125" style="569" customWidth="1"/>
    <col min="15618" max="15618" width="24.125" style="569" customWidth="1"/>
    <col min="15619" max="15619" width="11.125" style="569" customWidth="1"/>
    <col min="15620" max="15620" width="13.125" style="569" customWidth="1"/>
    <col min="15621" max="15621" width="10.875" style="569" bestFit="1" customWidth="1"/>
    <col min="15622" max="15622" width="8.875" style="569"/>
    <col min="15623" max="15623" width="11.625" style="569" customWidth="1"/>
    <col min="15624" max="15624" width="12.125" style="569" customWidth="1"/>
    <col min="15625" max="15625" width="11.5" style="569" customWidth="1"/>
    <col min="15626" max="15626" width="8.5" style="569" customWidth="1"/>
    <col min="15627" max="15627" width="12.5" style="569" customWidth="1"/>
    <col min="15628" max="15628" width="10.125" style="569" bestFit="1" customWidth="1"/>
    <col min="15629" max="15872" width="8.875" style="569"/>
    <col min="15873" max="15873" width="6.125" style="569" customWidth="1"/>
    <col min="15874" max="15874" width="24.125" style="569" customWidth="1"/>
    <col min="15875" max="15875" width="11.125" style="569" customWidth="1"/>
    <col min="15876" max="15876" width="13.125" style="569" customWidth="1"/>
    <col min="15877" max="15877" width="10.875" style="569" bestFit="1" customWidth="1"/>
    <col min="15878" max="15878" width="8.875" style="569"/>
    <col min="15879" max="15879" width="11.625" style="569" customWidth="1"/>
    <col min="15880" max="15880" width="12.125" style="569" customWidth="1"/>
    <col min="15881" max="15881" width="11.5" style="569" customWidth="1"/>
    <col min="15882" max="15882" width="8.5" style="569" customWidth="1"/>
    <col min="15883" max="15883" width="12.5" style="569" customWidth="1"/>
    <col min="15884" max="15884" width="10.125" style="569" bestFit="1" customWidth="1"/>
    <col min="15885" max="16128" width="8.875" style="569"/>
    <col min="16129" max="16129" width="6.125" style="569" customWidth="1"/>
    <col min="16130" max="16130" width="24.125" style="569" customWidth="1"/>
    <col min="16131" max="16131" width="11.125" style="569" customWidth="1"/>
    <col min="16132" max="16132" width="13.125" style="569" customWidth="1"/>
    <col min="16133" max="16133" width="10.875" style="569" bestFit="1" customWidth="1"/>
    <col min="16134" max="16134" width="8.875" style="569"/>
    <col min="16135" max="16135" width="11.625" style="569" customWidth="1"/>
    <col min="16136" max="16136" width="12.125" style="569" customWidth="1"/>
    <col min="16137" max="16137" width="11.5" style="569" customWidth="1"/>
    <col min="16138" max="16138" width="8.5" style="569" customWidth="1"/>
    <col min="16139" max="16139" width="12.5" style="569" customWidth="1"/>
    <col min="16140" max="16140" width="10.125" style="569" bestFit="1" customWidth="1"/>
    <col min="16141" max="16384" width="8.875" style="569"/>
  </cols>
  <sheetData>
    <row r="1" spans="1:12" ht="25.5" customHeight="1" x14ac:dyDescent="0.25">
      <c r="A1" s="980"/>
      <c r="B1" s="980"/>
    </row>
    <row r="2" spans="1:12" ht="35.25" customHeight="1" x14ac:dyDescent="0.25">
      <c r="A2" s="851" t="s">
        <v>603</v>
      </c>
      <c r="B2" s="851"/>
      <c r="C2" s="851"/>
      <c r="D2" s="851"/>
      <c r="E2" s="851"/>
      <c r="F2" s="851"/>
      <c r="G2" s="851"/>
      <c r="H2" s="851"/>
      <c r="I2" s="851"/>
      <c r="J2" s="851"/>
      <c r="K2" s="851"/>
    </row>
    <row r="3" spans="1:12" ht="22.5" customHeight="1" x14ac:dyDescent="0.25">
      <c r="A3" s="853" t="str">
        <f>+'4.26a'!A3:Q3</f>
        <v xml:space="preserve">(Kèm theo Nghị quyết  số      /NQ-HĐND ngày       /12/2024 của Hội đồng nhân dân huyện Na Rì) </v>
      </c>
      <c r="B3" s="853"/>
      <c r="C3" s="853"/>
      <c r="D3" s="853"/>
      <c r="E3" s="853"/>
      <c r="F3" s="853"/>
      <c r="G3" s="853"/>
      <c r="H3" s="853"/>
      <c r="I3" s="853"/>
      <c r="J3" s="853"/>
      <c r="K3" s="853"/>
    </row>
    <row r="4" spans="1:12" x14ac:dyDescent="0.25">
      <c r="A4" s="819"/>
      <c r="J4" s="977" t="s">
        <v>341</v>
      </c>
      <c r="K4" s="977"/>
    </row>
    <row r="5" spans="1:12" x14ac:dyDescent="0.25">
      <c r="A5" s="978" t="s">
        <v>0</v>
      </c>
      <c r="B5" s="978" t="s">
        <v>56</v>
      </c>
      <c r="C5" s="978" t="s">
        <v>57</v>
      </c>
      <c r="D5" s="978" t="s">
        <v>9</v>
      </c>
      <c r="E5" s="978" t="s">
        <v>91</v>
      </c>
      <c r="F5" s="978"/>
      <c r="G5" s="978"/>
      <c r="H5" s="978" t="s">
        <v>92</v>
      </c>
      <c r="I5" s="978" t="s">
        <v>293</v>
      </c>
      <c r="J5" s="979" t="s">
        <v>17</v>
      </c>
      <c r="K5" s="978" t="s">
        <v>93</v>
      </c>
    </row>
    <row r="6" spans="1:12" ht="24.75" customHeight="1" x14ac:dyDescent="0.25">
      <c r="A6" s="978"/>
      <c r="B6" s="978"/>
      <c r="C6" s="978"/>
      <c r="D6" s="978"/>
      <c r="E6" s="978" t="s">
        <v>32</v>
      </c>
      <c r="F6" s="978" t="s">
        <v>94</v>
      </c>
      <c r="G6" s="978"/>
      <c r="H6" s="978"/>
      <c r="I6" s="978"/>
      <c r="J6" s="979"/>
      <c r="K6" s="978"/>
    </row>
    <row r="7" spans="1:12" ht="57.75" customHeight="1" x14ac:dyDescent="0.25">
      <c r="A7" s="978"/>
      <c r="B7" s="978"/>
      <c r="C7" s="978"/>
      <c r="D7" s="978"/>
      <c r="E7" s="978"/>
      <c r="F7" s="820" t="s">
        <v>52</v>
      </c>
      <c r="G7" s="820" t="s">
        <v>95</v>
      </c>
      <c r="H7" s="978"/>
      <c r="I7" s="978"/>
      <c r="J7" s="979"/>
      <c r="K7" s="978"/>
    </row>
    <row r="8" spans="1:12" x14ac:dyDescent="0.25">
      <c r="A8" s="308" t="s">
        <v>2</v>
      </c>
      <c r="B8" s="308" t="s">
        <v>3</v>
      </c>
      <c r="C8" s="308">
        <v>1</v>
      </c>
      <c r="D8" s="308" t="s">
        <v>96</v>
      </c>
      <c r="E8" s="308">
        <v>3</v>
      </c>
      <c r="F8" s="308">
        <v>4</v>
      </c>
      <c r="G8" s="308">
        <v>5</v>
      </c>
      <c r="H8" s="308">
        <v>6</v>
      </c>
      <c r="I8" s="308">
        <v>7</v>
      </c>
      <c r="J8" s="308">
        <v>8</v>
      </c>
      <c r="K8" s="308" t="s">
        <v>97</v>
      </c>
    </row>
    <row r="9" spans="1:12" ht="18.75" customHeight="1" x14ac:dyDescent="0.25">
      <c r="A9" s="309"/>
      <c r="B9" s="820" t="s">
        <v>77</v>
      </c>
      <c r="C9" s="42">
        <f>SUM(C10:C26)</f>
        <v>6590000</v>
      </c>
      <c r="D9" s="42">
        <f t="shared" ref="D9:J9" si="0">SUM(D10:D26)</f>
        <v>4190000</v>
      </c>
      <c r="E9" s="42">
        <f t="shared" si="0"/>
        <v>4181000</v>
      </c>
      <c r="F9" s="42">
        <f t="shared" si="0"/>
        <v>0</v>
      </c>
      <c r="G9" s="42">
        <f t="shared" si="0"/>
        <v>9000</v>
      </c>
      <c r="H9" s="42">
        <f t="shared" si="0"/>
        <v>112564449.47200002</v>
      </c>
      <c r="I9" s="42">
        <f t="shared" si="0"/>
        <v>53168890</v>
      </c>
      <c r="J9" s="42">
        <f t="shared" si="0"/>
        <v>0</v>
      </c>
      <c r="K9" s="42">
        <f>SUM(K10:K26)</f>
        <v>169923339.472</v>
      </c>
    </row>
    <row r="10" spans="1:12" ht="18.75" customHeight="1" x14ac:dyDescent="0.25">
      <c r="A10" s="347">
        <v>1</v>
      </c>
      <c r="B10" s="591" t="s">
        <v>177</v>
      </c>
      <c r="C10" s="348">
        <v>268000</v>
      </c>
      <c r="D10" s="348">
        <f>E10+G10</f>
        <v>152000</v>
      </c>
      <c r="E10" s="348">
        <v>152000</v>
      </c>
      <c r="F10" s="348"/>
      <c r="G10" s="348"/>
      <c r="H10" s="348">
        <f>'[8]Biểu 4.28'!C11-D10-I10</f>
        <v>6806857.7960000001</v>
      </c>
      <c r="I10" s="348">
        <f>'[8]Biểu 4.28'!M11</f>
        <v>4805780</v>
      </c>
      <c r="J10" s="348"/>
      <c r="K10" s="348">
        <f>D10+H10+I10+J10</f>
        <v>11764637.796</v>
      </c>
      <c r="L10" s="570"/>
    </row>
    <row r="11" spans="1:12" ht="18.75" customHeight="1" x14ac:dyDescent="0.25">
      <c r="A11" s="315">
        <v>2</v>
      </c>
      <c r="B11" s="592" t="s">
        <v>178</v>
      </c>
      <c r="C11" s="340">
        <v>275000</v>
      </c>
      <c r="D11" s="340">
        <f t="shared" ref="D11:D25" si="1">E11+G11</f>
        <v>141000</v>
      </c>
      <c r="E11" s="340">
        <v>141000</v>
      </c>
      <c r="F11" s="340"/>
      <c r="G11" s="340"/>
      <c r="H11" s="340">
        <f>'[8]Biểu 4.28'!C12-D11-I11</f>
        <v>6459266.5760000013</v>
      </c>
      <c r="I11" s="340">
        <f>'[8]Biểu 4.28'!M12</f>
        <v>3952540</v>
      </c>
      <c r="J11" s="340"/>
      <c r="K11" s="340">
        <f>D11+H11+I11+J11</f>
        <v>10552806.576000001</v>
      </c>
      <c r="L11" s="570"/>
    </row>
    <row r="12" spans="1:12" ht="18.75" customHeight="1" x14ac:dyDescent="0.25">
      <c r="A12" s="315">
        <v>3</v>
      </c>
      <c r="B12" s="592" t="s">
        <v>179</v>
      </c>
      <c r="C12" s="340">
        <v>215000</v>
      </c>
      <c r="D12" s="340">
        <f t="shared" si="1"/>
        <v>158000</v>
      </c>
      <c r="E12" s="340">
        <v>158000</v>
      </c>
      <c r="F12" s="340"/>
      <c r="G12" s="340"/>
      <c r="H12" s="340">
        <f>'[8]Biểu 4.28'!C13-D12-I12</f>
        <v>6170350.4479999989</v>
      </c>
      <c r="I12" s="340">
        <f>'[8]Biểu 4.28'!M13</f>
        <v>2097280</v>
      </c>
      <c r="J12" s="340"/>
      <c r="K12" s="340">
        <f t="shared" ref="K12:K26" si="2">D12+H12+I12+J12</f>
        <v>8425630.4479999989</v>
      </c>
      <c r="L12" s="570"/>
    </row>
    <row r="13" spans="1:12" ht="18.75" customHeight="1" x14ac:dyDescent="0.25">
      <c r="A13" s="315">
        <v>4</v>
      </c>
      <c r="B13" s="592" t="s">
        <v>180</v>
      </c>
      <c r="C13" s="340">
        <v>215000</v>
      </c>
      <c r="D13" s="340">
        <f t="shared" si="1"/>
        <v>150000</v>
      </c>
      <c r="E13" s="340">
        <v>150000</v>
      </c>
      <c r="F13" s="340"/>
      <c r="G13" s="340"/>
      <c r="H13" s="340">
        <f>'[8]Biểu 4.28'!C14-D13-I13</f>
        <v>6702008.0039999988</v>
      </c>
      <c r="I13" s="340">
        <f>'[8]Biểu 4.28'!M14</f>
        <v>3990800</v>
      </c>
      <c r="J13" s="340"/>
      <c r="K13" s="340">
        <f t="shared" si="2"/>
        <v>10842808.003999999</v>
      </c>
      <c r="L13" s="570"/>
    </row>
    <row r="14" spans="1:12" ht="18.75" customHeight="1" x14ac:dyDescent="0.25">
      <c r="A14" s="315">
        <v>5</v>
      </c>
      <c r="B14" s="592" t="s">
        <v>181</v>
      </c>
      <c r="C14" s="340">
        <v>180000</v>
      </c>
      <c r="D14" s="340">
        <f t="shared" si="1"/>
        <v>134000</v>
      </c>
      <c r="E14" s="340">
        <v>134000</v>
      </c>
      <c r="F14" s="340"/>
      <c r="G14" s="340"/>
      <c r="H14" s="340">
        <f>'[8]Biểu 4.28'!C15-D14-I14</f>
        <v>6079463.4879999999</v>
      </c>
      <c r="I14" s="340">
        <f>'[8]Biểu 4.28'!M15</f>
        <v>2279330</v>
      </c>
      <c r="J14" s="340"/>
      <c r="K14" s="340">
        <f t="shared" si="2"/>
        <v>8492793.4879999999</v>
      </c>
      <c r="L14" s="570"/>
    </row>
    <row r="15" spans="1:12" ht="18.75" customHeight="1" x14ac:dyDescent="0.25">
      <c r="A15" s="315">
        <v>6</v>
      </c>
      <c r="B15" s="592" t="s">
        <v>182</v>
      </c>
      <c r="C15" s="340">
        <v>200000</v>
      </c>
      <c r="D15" s="340">
        <f t="shared" si="1"/>
        <v>143000</v>
      </c>
      <c r="E15" s="340">
        <v>143000</v>
      </c>
      <c r="F15" s="340"/>
      <c r="G15" s="340"/>
      <c r="H15" s="340">
        <f>'[8]Biểu 4.28'!C16-D15-I15</f>
        <v>6313058.1679999996</v>
      </c>
      <c r="I15" s="340">
        <f>'[8]Biểu 4.28'!M16</f>
        <v>3858170</v>
      </c>
      <c r="J15" s="340"/>
      <c r="K15" s="340">
        <f t="shared" si="2"/>
        <v>10314228.168</v>
      </c>
      <c r="L15" s="570"/>
    </row>
    <row r="16" spans="1:12" ht="18.75" customHeight="1" x14ac:dyDescent="0.25">
      <c r="A16" s="315">
        <v>7</v>
      </c>
      <c r="B16" s="593" t="s">
        <v>183</v>
      </c>
      <c r="C16" s="340">
        <v>375000</v>
      </c>
      <c r="D16" s="340">
        <f t="shared" si="1"/>
        <v>269000</v>
      </c>
      <c r="E16" s="340">
        <v>269000</v>
      </c>
      <c r="F16" s="340"/>
      <c r="G16" s="340"/>
      <c r="H16" s="340">
        <f>'[8]Biểu 4.28'!C17-D16-I16</f>
        <v>6613247.9480000008</v>
      </c>
      <c r="I16" s="340">
        <f>'[8]Biểu 4.28'!M17</f>
        <v>1993920</v>
      </c>
      <c r="J16" s="340"/>
      <c r="K16" s="340">
        <f t="shared" si="2"/>
        <v>8876167.9480000008</v>
      </c>
      <c r="L16" s="570"/>
    </row>
    <row r="17" spans="1:12" ht="18.75" customHeight="1" x14ac:dyDescent="0.25">
      <c r="A17" s="315">
        <v>8</v>
      </c>
      <c r="B17" s="592" t="s">
        <v>184</v>
      </c>
      <c r="C17" s="340">
        <v>240000</v>
      </c>
      <c r="D17" s="340">
        <f t="shared" si="1"/>
        <v>205000</v>
      </c>
      <c r="E17" s="340">
        <v>205000</v>
      </c>
      <c r="F17" s="340"/>
      <c r="G17" s="340"/>
      <c r="H17" s="340">
        <f>'[8]Biểu 4.28'!C18-D17-I17</f>
        <v>5977812.1880000001</v>
      </c>
      <c r="I17" s="340">
        <f>'[8]Biểu 4.28'!M18</f>
        <v>1692750</v>
      </c>
      <c r="J17" s="340"/>
      <c r="K17" s="340">
        <f t="shared" si="2"/>
        <v>7875562.1880000001</v>
      </c>
      <c r="L17" s="570"/>
    </row>
    <row r="18" spans="1:12" ht="18.75" customHeight="1" x14ac:dyDescent="0.25">
      <c r="A18" s="315">
        <v>9</v>
      </c>
      <c r="B18" s="592" t="s">
        <v>185</v>
      </c>
      <c r="C18" s="340">
        <v>286000</v>
      </c>
      <c r="D18" s="340">
        <f t="shared" si="1"/>
        <v>193000</v>
      </c>
      <c r="E18" s="340">
        <v>193000</v>
      </c>
      <c r="F18" s="340"/>
      <c r="G18" s="340"/>
      <c r="H18" s="340">
        <f>'[8]Biểu 4.28'!C19-D18-I18</f>
        <v>7083600.0720000006</v>
      </c>
      <c r="I18" s="340">
        <f>'[8]Biểu 4.28'!M19</f>
        <v>3034440</v>
      </c>
      <c r="J18" s="340"/>
      <c r="K18" s="340">
        <f t="shared" si="2"/>
        <v>10311040.072000001</v>
      </c>
      <c r="L18" s="570"/>
    </row>
    <row r="19" spans="1:12" ht="18.75" customHeight="1" x14ac:dyDescent="0.25">
      <c r="A19" s="315">
        <v>10</v>
      </c>
      <c r="B19" s="592" t="s">
        <v>186</v>
      </c>
      <c r="C19" s="340">
        <v>438000</v>
      </c>
      <c r="D19" s="340">
        <f t="shared" si="1"/>
        <v>278000</v>
      </c>
      <c r="E19" s="340">
        <v>277000</v>
      </c>
      <c r="F19" s="340"/>
      <c r="G19" s="340">
        <v>1000</v>
      </c>
      <c r="H19" s="340">
        <f>'[8]Biểu 4.28'!C20-D19-I19</f>
        <v>7678670.6999999993</v>
      </c>
      <c r="I19" s="340">
        <f>'[8]Biểu 4.28'!M20</f>
        <v>4354550</v>
      </c>
      <c r="J19" s="340"/>
      <c r="K19" s="340">
        <f t="shared" si="2"/>
        <v>12311220.699999999</v>
      </c>
      <c r="L19" s="570"/>
    </row>
    <row r="20" spans="1:12" ht="18.75" customHeight="1" x14ac:dyDescent="0.25">
      <c r="A20" s="315">
        <v>11</v>
      </c>
      <c r="B20" s="592" t="s">
        <v>187</v>
      </c>
      <c r="C20" s="340">
        <v>435000</v>
      </c>
      <c r="D20" s="340">
        <f t="shared" si="1"/>
        <v>334000</v>
      </c>
      <c r="E20" s="340">
        <v>334000</v>
      </c>
      <c r="F20" s="340"/>
      <c r="G20" s="340"/>
      <c r="H20" s="340">
        <f>'[8]Biểu 4.28'!C21-D20-I20</f>
        <v>7584427.1999999993</v>
      </c>
      <c r="I20" s="340">
        <f>'[8]Biểu 4.28'!M21</f>
        <v>2589700</v>
      </c>
      <c r="J20" s="340"/>
      <c r="K20" s="340">
        <f t="shared" si="2"/>
        <v>10508127.199999999</v>
      </c>
      <c r="L20" s="570"/>
    </row>
    <row r="21" spans="1:12" ht="18.75" customHeight="1" x14ac:dyDescent="0.25">
      <c r="A21" s="315">
        <v>12</v>
      </c>
      <c r="B21" s="592" t="s">
        <v>188</v>
      </c>
      <c r="C21" s="340">
        <v>305000</v>
      </c>
      <c r="D21" s="340">
        <f t="shared" si="1"/>
        <v>170000</v>
      </c>
      <c r="E21" s="340">
        <v>170000</v>
      </c>
      <c r="F21" s="340"/>
      <c r="G21" s="340"/>
      <c r="H21" s="340">
        <f>'[8]Biểu 4.28'!C22-D21-I21</f>
        <v>7731085.0480000004</v>
      </c>
      <c r="I21" s="340">
        <f>'[8]Biểu 4.28'!M22</f>
        <v>1175600</v>
      </c>
      <c r="J21" s="340"/>
      <c r="K21" s="340">
        <f t="shared" si="2"/>
        <v>9076685.0480000004</v>
      </c>
      <c r="L21" s="570"/>
    </row>
    <row r="22" spans="1:12" ht="18.75" customHeight="1" x14ac:dyDescent="0.25">
      <c r="A22" s="315">
        <v>13</v>
      </c>
      <c r="B22" s="592" t="s">
        <v>189</v>
      </c>
      <c r="C22" s="340">
        <v>290000</v>
      </c>
      <c r="D22" s="340">
        <f t="shared" si="1"/>
        <v>180000</v>
      </c>
      <c r="E22" s="340">
        <v>180000</v>
      </c>
      <c r="F22" s="340"/>
      <c r="G22" s="340"/>
      <c r="H22" s="340">
        <f>'[8]Biểu 4.28'!C23-D22-I22</f>
        <v>6054384.3839999996</v>
      </c>
      <c r="I22" s="340">
        <f>'[8]Biểu 4.28'!M23</f>
        <v>2446190</v>
      </c>
      <c r="J22" s="340"/>
      <c r="K22" s="340">
        <f t="shared" si="2"/>
        <v>8680574.3839999996</v>
      </c>
      <c r="L22" s="570"/>
    </row>
    <row r="23" spans="1:12" ht="18.75" customHeight="1" x14ac:dyDescent="0.25">
      <c r="A23" s="315">
        <v>14</v>
      </c>
      <c r="B23" s="592" t="s">
        <v>190</v>
      </c>
      <c r="C23" s="340">
        <v>138000</v>
      </c>
      <c r="D23" s="340">
        <f t="shared" si="1"/>
        <v>88000</v>
      </c>
      <c r="E23" s="340">
        <v>88000</v>
      </c>
      <c r="F23" s="340"/>
      <c r="G23" s="340"/>
      <c r="H23" s="340">
        <f>'[8]Biểu 4.28'!C24-D23-I23</f>
        <v>6315521.4560000002</v>
      </c>
      <c r="I23" s="340">
        <f>'[8]Biểu 4.28'!M24</f>
        <v>3054940</v>
      </c>
      <c r="J23" s="340"/>
      <c r="K23" s="340">
        <f t="shared" si="2"/>
        <v>9458461.4560000002</v>
      </c>
      <c r="L23" s="570"/>
    </row>
    <row r="24" spans="1:12" ht="18.75" customHeight="1" x14ac:dyDescent="0.25">
      <c r="A24" s="315">
        <v>15</v>
      </c>
      <c r="B24" s="592" t="s">
        <v>191</v>
      </c>
      <c r="C24" s="340">
        <v>480000</v>
      </c>
      <c r="D24" s="340">
        <f t="shared" si="1"/>
        <v>376000</v>
      </c>
      <c r="E24" s="340">
        <v>376000</v>
      </c>
      <c r="F24" s="340"/>
      <c r="G24" s="340"/>
      <c r="H24" s="340">
        <f>'[8]Biểu 4.28'!C25-D24-I24</f>
        <v>6944511.987999998</v>
      </c>
      <c r="I24" s="340">
        <f>'[8]Biểu 4.28'!M25</f>
        <v>3876450</v>
      </c>
      <c r="J24" s="340"/>
      <c r="K24" s="340">
        <f t="shared" si="2"/>
        <v>11196961.987999998</v>
      </c>
      <c r="L24" s="570"/>
    </row>
    <row r="25" spans="1:12" ht="18.75" customHeight="1" x14ac:dyDescent="0.25">
      <c r="A25" s="315">
        <v>16</v>
      </c>
      <c r="B25" s="592" t="s">
        <v>192</v>
      </c>
      <c r="C25" s="340">
        <v>240000</v>
      </c>
      <c r="D25" s="340">
        <f t="shared" si="1"/>
        <v>174000</v>
      </c>
      <c r="E25" s="340">
        <v>174000</v>
      </c>
      <c r="F25" s="340"/>
      <c r="G25" s="340"/>
      <c r="H25" s="340">
        <f>'[8]Biểu 4.28'!C26-D25-I25</f>
        <v>6185014.1600000001</v>
      </c>
      <c r="I25" s="340">
        <f>'[8]Biểu 4.28'!M26</f>
        <v>3603010</v>
      </c>
      <c r="J25" s="340"/>
      <c r="K25" s="340">
        <f t="shared" si="2"/>
        <v>9962024.1600000001</v>
      </c>
      <c r="L25" s="570"/>
    </row>
    <row r="26" spans="1:12" ht="18.75" customHeight="1" x14ac:dyDescent="0.25">
      <c r="A26" s="341">
        <v>17</v>
      </c>
      <c r="B26" s="594" t="s">
        <v>236</v>
      </c>
      <c r="C26" s="342">
        <v>2010000</v>
      </c>
      <c r="D26" s="342">
        <f>E26+G26</f>
        <v>1045000</v>
      </c>
      <c r="E26" s="342">
        <f>1045000-G26</f>
        <v>1037000</v>
      </c>
      <c r="F26" s="342"/>
      <c r="G26" s="342">
        <v>8000</v>
      </c>
      <c r="H26" s="342">
        <f>'[8]Biểu 4.28'!C27-D26-I26</f>
        <v>5865169.8480000012</v>
      </c>
      <c r="I26" s="342">
        <f>'[8]Biểu 4.28'!M27</f>
        <v>4363440</v>
      </c>
      <c r="J26" s="342"/>
      <c r="K26" s="342">
        <f t="shared" si="2"/>
        <v>11273609.848000001</v>
      </c>
      <c r="L26" s="570"/>
    </row>
  </sheetData>
  <mergeCells count="15">
    <mergeCell ref="A2:K2"/>
    <mergeCell ref="J4:K4"/>
    <mergeCell ref="I5:I7"/>
    <mergeCell ref="J5:J7"/>
    <mergeCell ref="A1:B1"/>
    <mergeCell ref="K5:K7"/>
    <mergeCell ref="E6:E7"/>
    <mergeCell ref="F6:G6"/>
    <mergeCell ref="A3:K3"/>
    <mergeCell ref="H5:H7"/>
    <mergeCell ref="A5:A7"/>
    <mergeCell ref="B5:B7"/>
    <mergeCell ref="C5:C7"/>
    <mergeCell ref="D5:D7"/>
    <mergeCell ref="E5:G5"/>
  </mergeCells>
  <phoneticPr fontId="0" type="noConversion"/>
  <pageMargins left="0.39370078740157499" right="0.23622047244094499" top="0.59055118110236204" bottom="0.196850393700787" header="0.39370078740157499" footer="0.2"/>
  <pageSetup paperSize="9" firstPageNumber="107" orientation="landscape" useFirstPageNumber="1" r:id="rId1"/>
  <headerFooter>
    <oddHeader>&amp;RBiểu số 4.27</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0"/>
  <sheetViews>
    <sheetView workbookViewId="0">
      <selection activeCell="I11" sqref="I11"/>
    </sheetView>
  </sheetViews>
  <sheetFormatPr defaultColWidth="8.625" defaultRowHeight="15.75" x14ac:dyDescent="0.25"/>
  <cols>
    <col min="1" max="1" width="3.5" style="546" customWidth="1"/>
    <col min="2" max="2" width="18.5" style="546" customWidth="1"/>
    <col min="3" max="4" width="10.25" style="546" customWidth="1"/>
    <col min="5" max="5" width="4" style="546" customWidth="1"/>
    <col min="6" max="6" width="5.625" style="546" customWidth="1"/>
    <col min="7" max="8" width="5.125" style="546" customWidth="1"/>
    <col min="9" max="9" width="11.125" style="547" customWidth="1"/>
    <col min="10" max="10" width="5.875" style="546" customWidth="1"/>
    <col min="11" max="11" width="8.375" style="546" customWidth="1"/>
    <col min="12" max="12" width="5.875" style="546" customWidth="1"/>
    <col min="13" max="13" width="9.5" style="546" customWidth="1"/>
    <col min="14" max="14" width="8.375" style="546" customWidth="1"/>
    <col min="15" max="15" width="9" style="546" customWidth="1"/>
    <col min="16" max="16" width="9.375" style="546" customWidth="1"/>
    <col min="17" max="17" width="5.125" style="546" customWidth="1"/>
    <col min="18" max="18" width="11.375" style="548" bestFit="1" customWidth="1"/>
    <col min="19" max="256" width="8.625" style="546"/>
    <col min="257" max="257" width="3.5" style="546" customWidth="1"/>
    <col min="258" max="258" width="18.5" style="546" customWidth="1"/>
    <col min="259" max="260" width="10.25" style="546" customWidth="1"/>
    <col min="261" max="261" width="4" style="546" customWidth="1"/>
    <col min="262" max="262" width="5.625" style="546" customWidth="1"/>
    <col min="263" max="264" width="5.125" style="546" customWidth="1"/>
    <col min="265" max="265" width="11.125" style="546" customWidth="1"/>
    <col min="266" max="266" width="5.875" style="546" customWidth="1"/>
    <col min="267" max="267" width="8.375" style="546" customWidth="1"/>
    <col min="268" max="268" width="5.875" style="546" customWidth="1"/>
    <col min="269" max="269" width="9.5" style="546" customWidth="1"/>
    <col min="270" max="270" width="8.375" style="546" customWidth="1"/>
    <col min="271" max="271" width="9" style="546" customWidth="1"/>
    <col min="272" max="272" width="9.375" style="546" customWidth="1"/>
    <col min="273" max="273" width="5.125" style="546" customWidth="1"/>
    <col min="274" max="274" width="11.375" style="546" bestFit="1" customWidth="1"/>
    <col min="275" max="512" width="8.625" style="546"/>
    <col min="513" max="513" width="3.5" style="546" customWidth="1"/>
    <col min="514" max="514" width="18.5" style="546" customWidth="1"/>
    <col min="515" max="516" width="10.25" style="546" customWidth="1"/>
    <col min="517" max="517" width="4" style="546" customWidth="1"/>
    <col min="518" max="518" width="5.625" style="546" customWidth="1"/>
    <col min="519" max="520" width="5.125" style="546" customWidth="1"/>
    <col min="521" max="521" width="11.125" style="546" customWidth="1"/>
    <col min="522" max="522" width="5.875" style="546" customWidth="1"/>
    <col min="523" max="523" width="8.375" style="546" customWidth="1"/>
    <col min="524" max="524" width="5.875" style="546" customWidth="1"/>
    <col min="525" max="525" width="9.5" style="546" customWidth="1"/>
    <col min="526" max="526" width="8.375" style="546" customWidth="1"/>
    <col min="527" max="527" width="9" style="546" customWidth="1"/>
    <col min="528" max="528" width="9.375" style="546" customWidth="1"/>
    <col min="529" max="529" width="5.125" style="546" customWidth="1"/>
    <col min="530" max="530" width="11.375" style="546" bestFit="1" customWidth="1"/>
    <col min="531" max="768" width="8.625" style="546"/>
    <col min="769" max="769" width="3.5" style="546" customWidth="1"/>
    <col min="770" max="770" width="18.5" style="546" customWidth="1"/>
    <col min="771" max="772" width="10.25" style="546" customWidth="1"/>
    <col min="773" max="773" width="4" style="546" customWidth="1"/>
    <col min="774" max="774" width="5.625" style="546" customWidth="1"/>
    <col min="775" max="776" width="5.125" style="546" customWidth="1"/>
    <col min="777" max="777" width="11.125" style="546" customWidth="1"/>
    <col min="778" max="778" width="5.875" style="546" customWidth="1"/>
    <col min="779" max="779" width="8.375" style="546" customWidth="1"/>
    <col min="780" max="780" width="5.875" style="546" customWidth="1"/>
    <col min="781" max="781" width="9.5" style="546" customWidth="1"/>
    <col min="782" max="782" width="8.375" style="546" customWidth="1"/>
    <col min="783" max="783" width="9" style="546" customWidth="1"/>
    <col min="784" max="784" width="9.375" style="546" customWidth="1"/>
    <col min="785" max="785" width="5.125" style="546" customWidth="1"/>
    <col min="786" max="786" width="11.375" style="546" bestFit="1" customWidth="1"/>
    <col min="787" max="1024" width="8.625" style="546"/>
    <col min="1025" max="1025" width="3.5" style="546" customWidth="1"/>
    <col min="1026" max="1026" width="18.5" style="546" customWidth="1"/>
    <col min="1027" max="1028" width="10.25" style="546" customWidth="1"/>
    <col min="1029" max="1029" width="4" style="546" customWidth="1"/>
    <col min="1030" max="1030" width="5.625" style="546" customWidth="1"/>
    <col min="1031" max="1032" width="5.125" style="546" customWidth="1"/>
    <col min="1033" max="1033" width="11.125" style="546" customWidth="1"/>
    <col min="1034" max="1034" width="5.875" style="546" customWidth="1"/>
    <col min="1035" max="1035" width="8.375" style="546" customWidth="1"/>
    <col min="1036" max="1036" width="5.875" style="546" customWidth="1"/>
    <col min="1037" max="1037" width="9.5" style="546" customWidth="1"/>
    <col min="1038" max="1038" width="8.375" style="546" customWidth="1"/>
    <col min="1039" max="1039" width="9" style="546" customWidth="1"/>
    <col min="1040" max="1040" width="9.375" style="546" customWidth="1"/>
    <col min="1041" max="1041" width="5.125" style="546" customWidth="1"/>
    <col min="1042" max="1042" width="11.375" style="546" bestFit="1" customWidth="1"/>
    <col min="1043" max="1280" width="8.625" style="546"/>
    <col min="1281" max="1281" width="3.5" style="546" customWidth="1"/>
    <col min="1282" max="1282" width="18.5" style="546" customWidth="1"/>
    <col min="1283" max="1284" width="10.25" style="546" customWidth="1"/>
    <col min="1285" max="1285" width="4" style="546" customWidth="1"/>
    <col min="1286" max="1286" width="5.625" style="546" customWidth="1"/>
    <col min="1287" max="1288" width="5.125" style="546" customWidth="1"/>
    <col min="1289" max="1289" width="11.125" style="546" customWidth="1"/>
    <col min="1290" max="1290" width="5.875" style="546" customWidth="1"/>
    <col min="1291" max="1291" width="8.375" style="546" customWidth="1"/>
    <col min="1292" max="1292" width="5.875" style="546" customWidth="1"/>
    <col min="1293" max="1293" width="9.5" style="546" customWidth="1"/>
    <col min="1294" max="1294" width="8.375" style="546" customWidth="1"/>
    <col min="1295" max="1295" width="9" style="546" customWidth="1"/>
    <col min="1296" max="1296" width="9.375" style="546" customWidth="1"/>
    <col min="1297" max="1297" width="5.125" style="546" customWidth="1"/>
    <col min="1298" max="1298" width="11.375" style="546" bestFit="1" customWidth="1"/>
    <col min="1299" max="1536" width="8.625" style="546"/>
    <col min="1537" max="1537" width="3.5" style="546" customWidth="1"/>
    <col min="1538" max="1538" width="18.5" style="546" customWidth="1"/>
    <col min="1539" max="1540" width="10.25" style="546" customWidth="1"/>
    <col min="1541" max="1541" width="4" style="546" customWidth="1"/>
    <col min="1542" max="1542" width="5.625" style="546" customWidth="1"/>
    <col min="1543" max="1544" width="5.125" style="546" customWidth="1"/>
    <col min="1545" max="1545" width="11.125" style="546" customWidth="1"/>
    <col min="1546" max="1546" width="5.875" style="546" customWidth="1"/>
    <col min="1547" max="1547" width="8.375" style="546" customWidth="1"/>
    <col min="1548" max="1548" width="5.875" style="546" customWidth="1"/>
    <col min="1549" max="1549" width="9.5" style="546" customWidth="1"/>
    <col min="1550" max="1550" width="8.375" style="546" customWidth="1"/>
    <col min="1551" max="1551" width="9" style="546" customWidth="1"/>
    <col min="1552" max="1552" width="9.375" style="546" customWidth="1"/>
    <col min="1553" max="1553" width="5.125" style="546" customWidth="1"/>
    <col min="1554" max="1554" width="11.375" style="546" bestFit="1" customWidth="1"/>
    <col min="1555" max="1792" width="8.625" style="546"/>
    <col min="1793" max="1793" width="3.5" style="546" customWidth="1"/>
    <col min="1794" max="1794" width="18.5" style="546" customWidth="1"/>
    <col min="1795" max="1796" width="10.25" style="546" customWidth="1"/>
    <col min="1797" max="1797" width="4" style="546" customWidth="1"/>
    <col min="1798" max="1798" width="5.625" style="546" customWidth="1"/>
    <col min="1799" max="1800" width="5.125" style="546" customWidth="1"/>
    <col min="1801" max="1801" width="11.125" style="546" customWidth="1"/>
    <col min="1802" max="1802" width="5.875" style="546" customWidth="1"/>
    <col min="1803" max="1803" width="8.375" style="546" customWidth="1"/>
    <col min="1804" max="1804" width="5.875" style="546" customWidth="1"/>
    <col min="1805" max="1805" width="9.5" style="546" customWidth="1"/>
    <col min="1806" max="1806" width="8.375" style="546" customWidth="1"/>
    <col min="1807" max="1807" width="9" style="546" customWidth="1"/>
    <col min="1808" max="1808" width="9.375" style="546" customWidth="1"/>
    <col min="1809" max="1809" width="5.125" style="546" customWidth="1"/>
    <col min="1810" max="1810" width="11.375" style="546" bestFit="1" customWidth="1"/>
    <col min="1811" max="2048" width="8.625" style="546"/>
    <col min="2049" max="2049" width="3.5" style="546" customWidth="1"/>
    <col min="2050" max="2050" width="18.5" style="546" customWidth="1"/>
    <col min="2051" max="2052" width="10.25" style="546" customWidth="1"/>
    <col min="2053" max="2053" width="4" style="546" customWidth="1"/>
    <col min="2054" max="2054" width="5.625" style="546" customWidth="1"/>
    <col min="2055" max="2056" width="5.125" style="546" customWidth="1"/>
    <col min="2057" max="2057" width="11.125" style="546" customWidth="1"/>
    <col min="2058" max="2058" width="5.875" style="546" customWidth="1"/>
    <col min="2059" max="2059" width="8.375" style="546" customWidth="1"/>
    <col min="2060" max="2060" width="5.875" style="546" customWidth="1"/>
    <col min="2061" max="2061" width="9.5" style="546" customWidth="1"/>
    <col min="2062" max="2062" width="8.375" style="546" customWidth="1"/>
    <col min="2063" max="2063" width="9" style="546" customWidth="1"/>
    <col min="2064" max="2064" width="9.375" style="546" customWidth="1"/>
    <col min="2065" max="2065" width="5.125" style="546" customWidth="1"/>
    <col min="2066" max="2066" width="11.375" style="546" bestFit="1" customWidth="1"/>
    <col min="2067" max="2304" width="8.625" style="546"/>
    <col min="2305" max="2305" width="3.5" style="546" customWidth="1"/>
    <col min="2306" max="2306" width="18.5" style="546" customWidth="1"/>
    <col min="2307" max="2308" width="10.25" style="546" customWidth="1"/>
    <col min="2309" max="2309" width="4" style="546" customWidth="1"/>
    <col min="2310" max="2310" width="5.625" style="546" customWidth="1"/>
    <col min="2311" max="2312" width="5.125" style="546" customWidth="1"/>
    <col min="2313" max="2313" width="11.125" style="546" customWidth="1"/>
    <col min="2314" max="2314" width="5.875" style="546" customWidth="1"/>
    <col min="2315" max="2315" width="8.375" style="546" customWidth="1"/>
    <col min="2316" max="2316" width="5.875" style="546" customWidth="1"/>
    <col min="2317" max="2317" width="9.5" style="546" customWidth="1"/>
    <col min="2318" max="2318" width="8.375" style="546" customWidth="1"/>
    <col min="2319" max="2319" width="9" style="546" customWidth="1"/>
    <col min="2320" max="2320" width="9.375" style="546" customWidth="1"/>
    <col min="2321" max="2321" width="5.125" style="546" customWidth="1"/>
    <col min="2322" max="2322" width="11.375" style="546" bestFit="1" customWidth="1"/>
    <col min="2323" max="2560" width="8.625" style="546"/>
    <col min="2561" max="2561" width="3.5" style="546" customWidth="1"/>
    <col min="2562" max="2562" width="18.5" style="546" customWidth="1"/>
    <col min="2563" max="2564" width="10.25" style="546" customWidth="1"/>
    <col min="2565" max="2565" width="4" style="546" customWidth="1"/>
    <col min="2566" max="2566" width="5.625" style="546" customWidth="1"/>
    <col min="2567" max="2568" width="5.125" style="546" customWidth="1"/>
    <col min="2569" max="2569" width="11.125" style="546" customWidth="1"/>
    <col min="2570" max="2570" width="5.875" style="546" customWidth="1"/>
    <col min="2571" max="2571" width="8.375" style="546" customWidth="1"/>
    <col min="2572" max="2572" width="5.875" style="546" customWidth="1"/>
    <col min="2573" max="2573" width="9.5" style="546" customWidth="1"/>
    <col min="2574" max="2574" width="8.375" style="546" customWidth="1"/>
    <col min="2575" max="2575" width="9" style="546" customWidth="1"/>
    <col min="2576" max="2576" width="9.375" style="546" customWidth="1"/>
    <col min="2577" max="2577" width="5.125" style="546" customWidth="1"/>
    <col min="2578" max="2578" width="11.375" style="546" bestFit="1" customWidth="1"/>
    <col min="2579" max="2816" width="8.625" style="546"/>
    <col min="2817" max="2817" width="3.5" style="546" customWidth="1"/>
    <col min="2818" max="2818" width="18.5" style="546" customWidth="1"/>
    <col min="2819" max="2820" width="10.25" style="546" customWidth="1"/>
    <col min="2821" max="2821" width="4" style="546" customWidth="1"/>
    <col min="2822" max="2822" width="5.625" style="546" customWidth="1"/>
    <col min="2823" max="2824" width="5.125" style="546" customWidth="1"/>
    <col min="2825" max="2825" width="11.125" style="546" customWidth="1"/>
    <col min="2826" max="2826" width="5.875" style="546" customWidth="1"/>
    <col min="2827" max="2827" width="8.375" style="546" customWidth="1"/>
    <col min="2828" max="2828" width="5.875" style="546" customWidth="1"/>
    <col min="2829" max="2829" width="9.5" style="546" customWidth="1"/>
    <col min="2830" max="2830" width="8.375" style="546" customWidth="1"/>
    <col min="2831" max="2831" width="9" style="546" customWidth="1"/>
    <col min="2832" max="2832" width="9.375" style="546" customWidth="1"/>
    <col min="2833" max="2833" width="5.125" style="546" customWidth="1"/>
    <col min="2834" max="2834" width="11.375" style="546" bestFit="1" customWidth="1"/>
    <col min="2835" max="3072" width="8.625" style="546"/>
    <col min="3073" max="3073" width="3.5" style="546" customWidth="1"/>
    <col min="3074" max="3074" width="18.5" style="546" customWidth="1"/>
    <col min="3075" max="3076" width="10.25" style="546" customWidth="1"/>
    <col min="3077" max="3077" width="4" style="546" customWidth="1"/>
    <col min="3078" max="3078" width="5.625" style="546" customWidth="1"/>
    <col min="3079" max="3080" width="5.125" style="546" customWidth="1"/>
    <col min="3081" max="3081" width="11.125" style="546" customWidth="1"/>
    <col min="3082" max="3082" width="5.875" style="546" customWidth="1"/>
    <col min="3083" max="3083" width="8.375" style="546" customWidth="1"/>
    <col min="3084" max="3084" width="5.875" style="546" customWidth="1"/>
    <col min="3085" max="3085" width="9.5" style="546" customWidth="1"/>
    <col min="3086" max="3086" width="8.375" style="546" customWidth="1"/>
    <col min="3087" max="3087" width="9" style="546" customWidth="1"/>
    <col min="3088" max="3088" width="9.375" style="546" customWidth="1"/>
    <col min="3089" max="3089" width="5.125" style="546" customWidth="1"/>
    <col min="3090" max="3090" width="11.375" style="546" bestFit="1" customWidth="1"/>
    <col min="3091" max="3328" width="8.625" style="546"/>
    <col min="3329" max="3329" width="3.5" style="546" customWidth="1"/>
    <col min="3330" max="3330" width="18.5" style="546" customWidth="1"/>
    <col min="3331" max="3332" width="10.25" style="546" customWidth="1"/>
    <col min="3333" max="3333" width="4" style="546" customWidth="1"/>
    <col min="3334" max="3334" width="5.625" style="546" customWidth="1"/>
    <col min="3335" max="3336" width="5.125" style="546" customWidth="1"/>
    <col min="3337" max="3337" width="11.125" style="546" customWidth="1"/>
    <col min="3338" max="3338" width="5.875" style="546" customWidth="1"/>
    <col min="3339" max="3339" width="8.375" style="546" customWidth="1"/>
    <col min="3340" max="3340" width="5.875" style="546" customWidth="1"/>
    <col min="3341" max="3341" width="9.5" style="546" customWidth="1"/>
    <col min="3342" max="3342" width="8.375" style="546" customWidth="1"/>
    <col min="3343" max="3343" width="9" style="546" customWidth="1"/>
    <col min="3344" max="3344" width="9.375" style="546" customWidth="1"/>
    <col min="3345" max="3345" width="5.125" style="546" customWidth="1"/>
    <col min="3346" max="3346" width="11.375" style="546" bestFit="1" customWidth="1"/>
    <col min="3347" max="3584" width="8.625" style="546"/>
    <col min="3585" max="3585" width="3.5" style="546" customWidth="1"/>
    <col min="3586" max="3586" width="18.5" style="546" customWidth="1"/>
    <col min="3587" max="3588" width="10.25" style="546" customWidth="1"/>
    <col min="3589" max="3589" width="4" style="546" customWidth="1"/>
    <col min="3590" max="3590" width="5.625" style="546" customWidth="1"/>
    <col min="3591" max="3592" width="5.125" style="546" customWidth="1"/>
    <col min="3593" max="3593" width="11.125" style="546" customWidth="1"/>
    <col min="3594" max="3594" width="5.875" style="546" customWidth="1"/>
    <col min="3595" max="3595" width="8.375" style="546" customWidth="1"/>
    <col min="3596" max="3596" width="5.875" style="546" customWidth="1"/>
    <col min="3597" max="3597" width="9.5" style="546" customWidth="1"/>
    <col min="3598" max="3598" width="8.375" style="546" customWidth="1"/>
    <col min="3599" max="3599" width="9" style="546" customWidth="1"/>
    <col min="3600" max="3600" width="9.375" style="546" customWidth="1"/>
    <col min="3601" max="3601" width="5.125" style="546" customWidth="1"/>
    <col min="3602" max="3602" width="11.375" style="546" bestFit="1" customWidth="1"/>
    <col min="3603" max="3840" width="8.625" style="546"/>
    <col min="3841" max="3841" width="3.5" style="546" customWidth="1"/>
    <col min="3842" max="3842" width="18.5" style="546" customWidth="1"/>
    <col min="3843" max="3844" width="10.25" style="546" customWidth="1"/>
    <col min="3845" max="3845" width="4" style="546" customWidth="1"/>
    <col min="3846" max="3846" width="5.625" style="546" customWidth="1"/>
    <col min="3847" max="3848" width="5.125" style="546" customWidth="1"/>
    <col min="3849" max="3849" width="11.125" style="546" customWidth="1"/>
    <col min="3850" max="3850" width="5.875" style="546" customWidth="1"/>
    <col min="3851" max="3851" width="8.375" style="546" customWidth="1"/>
    <col min="3852" max="3852" width="5.875" style="546" customWidth="1"/>
    <col min="3853" max="3853" width="9.5" style="546" customWidth="1"/>
    <col min="3854" max="3854" width="8.375" style="546" customWidth="1"/>
    <col min="3855" max="3855" width="9" style="546" customWidth="1"/>
    <col min="3856" max="3856" width="9.375" style="546" customWidth="1"/>
    <col min="3857" max="3857" width="5.125" style="546" customWidth="1"/>
    <col min="3858" max="3858" width="11.375" style="546" bestFit="1" customWidth="1"/>
    <col min="3859" max="4096" width="8.625" style="546"/>
    <col min="4097" max="4097" width="3.5" style="546" customWidth="1"/>
    <col min="4098" max="4098" width="18.5" style="546" customWidth="1"/>
    <col min="4099" max="4100" width="10.25" style="546" customWidth="1"/>
    <col min="4101" max="4101" width="4" style="546" customWidth="1"/>
    <col min="4102" max="4102" width="5.625" style="546" customWidth="1"/>
    <col min="4103" max="4104" width="5.125" style="546" customWidth="1"/>
    <col min="4105" max="4105" width="11.125" style="546" customWidth="1"/>
    <col min="4106" max="4106" width="5.875" style="546" customWidth="1"/>
    <col min="4107" max="4107" width="8.375" style="546" customWidth="1"/>
    <col min="4108" max="4108" width="5.875" style="546" customWidth="1"/>
    <col min="4109" max="4109" width="9.5" style="546" customWidth="1"/>
    <col min="4110" max="4110" width="8.375" style="546" customWidth="1"/>
    <col min="4111" max="4111" width="9" style="546" customWidth="1"/>
    <col min="4112" max="4112" width="9.375" style="546" customWidth="1"/>
    <col min="4113" max="4113" width="5.125" style="546" customWidth="1"/>
    <col min="4114" max="4114" width="11.375" style="546" bestFit="1" customWidth="1"/>
    <col min="4115" max="4352" width="8.625" style="546"/>
    <col min="4353" max="4353" width="3.5" style="546" customWidth="1"/>
    <col min="4354" max="4354" width="18.5" style="546" customWidth="1"/>
    <col min="4355" max="4356" width="10.25" style="546" customWidth="1"/>
    <col min="4357" max="4357" width="4" style="546" customWidth="1"/>
    <col min="4358" max="4358" width="5.625" style="546" customWidth="1"/>
    <col min="4359" max="4360" width="5.125" style="546" customWidth="1"/>
    <col min="4361" max="4361" width="11.125" style="546" customWidth="1"/>
    <col min="4362" max="4362" width="5.875" style="546" customWidth="1"/>
    <col min="4363" max="4363" width="8.375" style="546" customWidth="1"/>
    <col min="4364" max="4364" width="5.875" style="546" customWidth="1"/>
    <col min="4365" max="4365" width="9.5" style="546" customWidth="1"/>
    <col min="4366" max="4366" width="8.375" style="546" customWidth="1"/>
    <col min="4367" max="4367" width="9" style="546" customWidth="1"/>
    <col min="4368" max="4368" width="9.375" style="546" customWidth="1"/>
    <col min="4369" max="4369" width="5.125" style="546" customWidth="1"/>
    <col min="4370" max="4370" width="11.375" style="546" bestFit="1" customWidth="1"/>
    <col min="4371" max="4608" width="8.625" style="546"/>
    <col min="4609" max="4609" width="3.5" style="546" customWidth="1"/>
    <col min="4610" max="4610" width="18.5" style="546" customWidth="1"/>
    <col min="4611" max="4612" width="10.25" style="546" customWidth="1"/>
    <col min="4613" max="4613" width="4" style="546" customWidth="1"/>
    <col min="4614" max="4614" width="5.625" style="546" customWidth="1"/>
    <col min="4615" max="4616" width="5.125" style="546" customWidth="1"/>
    <col min="4617" max="4617" width="11.125" style="546" customWidth="1"/>
    <col min="4618" max="4618" width="5.875" style="546" customWidth="1"/>
    <col min="4619" max="4619" width="8.375" style="546" customWidth="1"/>
    <col min="4620" max="4620" width="5.875" style="546" customWidth="1"/>
    <col min="4621" max="4621" width="9.5" style="546" customWidth="1"/>
    <col min="4622" max="4622" width="8.375" style="546" customWidth="1"/>
    <col min="4623" max="4623" width="9" style="546" customWidth="1"/>
    <col min="4624" max="4624" width="9.375" style="546" customWidth="1"/>
    <col min="4625" max="4625" width="5.125" style="546" customWidth="1"/>
    <col min="4626" max="4626" width="11.375" style="546" bestFit="1" customWidth="1"/>
    <col min="4627" max="4864" width="8.625" style="546"/>
    <col min="4865" max="4865" width="3.5" style="546" customWidth="1"/>
    <col min="4866" max="4866" width="18.5" style="546" customWidth="1"/>
    <col min="4867" max="4868" width="10.25" style="546" customWidth="1"/>
    <col min="4869" max="4869" width="4" style="546" customWidth="1"/>
    <col min="4870" max="4870" width="5.625" style="546" customWidth="1"/>
    <col min="4871" max="4872" width="5.125" style="546" customWidth="1"/>
    <col min="4873" max="4873" width="11.125" style="546" customWidth="1"/>
    <col min="4874" max="4874" width="5.875" style="546" customWidth="1"/>
    <col min="4875" max="4875" width="8.375" style="546" customWidth="1"/>
    <col min="4876" max="4876" width="5.875" style="546" customWidth="1"/>
    <col min="4877" max="4877" width="9.5" style="546" customWidth="1"/>
    <col min="4878" max="4878" width="8.375" style="546" customWidth="1"/>
    <col min="4879" max="4879" width="9" style="546" customWidth="1"/>
    <col min="4880" max="4880" width="9.375" style="546" customWidth="1"/>
    <col min="4881" max="4881" width="5.125" style="546" customWidth="1"/>
    <col min="4882" max="4882" width="11.375" style="546" bestFit="1" customWidth="1"/>
    <col min="4883" max="5120" width="8.625" style="546"/>
    <col min="5121" max="5121" width="3.5" style="546" customWidth="1"/>
    <col min="5122" max="5122" width="18.5" style="546" customWidth="1"/>
    <col min="5123" max="5124" width="10.25" style="546" customWidth="1"/>
    <col min="5125" max="5125" width="4" style="546" customWidth="1"/>
    <col min="5126" max="5126" width="5.625" style="546" customWidth="1"/>
    <col min="5127" max="5128" width="5.125" style="546" customWidth="1"/>
    <col min="5129" max="5129" width="11.125" style="546" customWidth="1"/>
    <col min="5130" max="5130" width="5.875" style="546" customWidth="1"/>
    <col min="5131" max="5131" width="8.375" style="546" customWidth="1"/>
    <col min="5132" max="5132" width="5.875" style="546" customWidth="1"/>
    <col min="5133" max="5133" width="9.5" style="546" customWidth="1"/>
    <col min="5134" max="5134" width="8.375" style="546" customWidth="1"/>
    <col min="5135" max="5135" width="9" style="546" customWidth="1"/>
    <col min="5136" max="5136" width="9.375" style="546" customWidth="1"/>
    <col min="5137" max="5137" width="5.125" style="546" customWidth="1"/>
    <col min="5138" max="5138" width="11.375" style="546" bestFit="1" customWidth="1"/>
    <col min="5139" max="5376" width="8.625" style="546"/>
    <col min="5377" max="5377" width="3.5" style="546" customWidth="1"/>
    <col min="5378" max="5378" width="18.5" style="546" customWidth="1"/>
    <col min="5379" max="5380" width="10.25" style="546" customWidth="1"/>
    <col min="5381" max="5381" width="4" style="546" customWidth="1"/>
    <col min="5382" max="5382" width="5.625" style="546" customWidth="1"/>
    <col min="5383" max="5384" width="5.125" style="546" customWidth="1"/>
    <col min="5385" max="5385" width="11.125" style="546" customWidth="1"/>
    <col min="5386" max="5386" width="5.875" style="546" customWidth="1"/>
    <col min="5387" max="5387" width="8.375" style="546" customWidth="1"/>
    <col min="5388" max="5388" width="5.875" style="546" customWidth="1"/>
    <col min="5389" max="5389" width="9.5" style="546" customWidth="1"/>
    <col min="5390" max="5390" width="8.375" style="546" customWidth="1"/>
    <col min="5391" max="5391" width="9" style="546" customWidth="1"/>
    <col min="5392" max="5392" width="9.375" style="546" customWidth="1"/>
    <col min="5393" max="5393" width="5.125" style="546" customWidth="1"/>
    <col min="5394" max="5394" width="11.375" style="546" bestFit="1" customWidth="1"/>
    <col min="5395" max="5632" width="8.625" style="546"/>
    <col min="5633" max="5633" width="3.5" style="546" customWidth="1"/>
    <col min="5634" max="5634" width="18.5" style="546" customWidth="1"/>
    <col min="5635" max="5636" width="10.25" style="546" customWidth="1"/>
    <col min="5637" max="5637" width="4" style="546" customWidth="1"/>
    <col min="5638" max="5638" width="5.625" style="546" customWidth="1"/>
    <col min="5639" max="5640" width="5.125" style="546" customWidth="1"/>
    <col min="5641" max="5641" width="11.125" style="546" customWidth="1"/>
    <col min="5642" max="5642" width="5.875" style="546" customWidth="1"/>
    <col min="5643" max="5643" width="8.375" style="546" customWidth="1"/>
    <col min="5644" max="5644" width="5.875" style="546" customWidth="1"/>
    <col min="5645" max="5645" width="9.5" style="546" customWidth="1"/>
    <col min="5646" max="5646" width="8.375" style="546" customWidth="1"/>
    <col min="5647" max="5647" width="9" style="546" customWidth="1"/>
    <col min="5648" max="5648" width="9.375" style="546" customWidth="1"/>
    <col min="5649" max="5649" width="5.125" style="546" customWidth="1"/>
    <col min="5650" max="5650" width="11.375" style="546" bestFit="1" customWidth="1"/>
    <col min="5651" max="5888" width="8.625" style="546"/>
    <col min="5889" max="5889" width="3.5" style="546" customWidth="1"/>
    <col min="5890" max="5890" width="18.5" style="546" customWidth="1"/>
    <col min="5891" max="5892" width="10.25" style="546" customWidth="1"/>
    <col min="5893" max="5893" width="4" style="546" customWidth="1"/>
    <col min="5894" max="5894" width="5.625" style="546" customWidth="1"/>
    <col min="5895" max="5896" width="5.125" style="546" customWidth="1"/>
    <col min="5897" max="5897" width="11.125" style="546" customWidth="1"/>
    <col min="5898" max="5898" width="5.875" style="546" customWidth="1"/>
    <col min="5899" max="5899" width="8.375" style="546" customWidth="1"/>
    <col min="5900" max="5900" width="5.875" style="546" customWidth="1"/>
    <col min="5901" max="5901" width="9.5" style="546" customWidth="1"/>
    <col min="5902" max="5902" width="8.375" style="546" customWidth="1"/>
    <col min="5903" max="5903" width="9" style="546" customWidth="1"/>
    <col min="5904" max="5904" width="9.375" style="546" customWidth="1"/>
    <col min="5905" max="5905" width="5.125" style="546" customWidth="1"/>
    <col min="5906" max="5906" width="11.375" style="546" bestFit="1" customWidth="1"/>
    <col min="5907" max="6144" width="8.625" style="546"/>
    <col min="6145" max="6145" width="3.5" style="546" customWidth="1"/>
    <col min="6146" max="6146" width="18.5" style="546" customWidth="1"/>
    <col min="6147" max="6148" width="10.25" style="546" customWidth="1"/>
    <col min="6149" max="6149" width="4" style="546" customWidth="1"/>
    <col min="6150" max="6150" width="5.625" style="546" customWidth="1"/>
    <col min="6151" max="6152" width="5.125" style="546" customWidth="1"/>
    <col min="6153" max="6153" width="11.125" style="546" customWidth="1"/>
    <col min="6154" max="6154" width="5.875" style="546" customWidth="1"/>
    <col min="6155" max="6155" width="8.375" style="546" customWidth="1"/>
    <col min="6156" max="6156" width="5.875" style="546" customWidth="1"/>
    <col min="6157" max="6157" width="9.5" style="546" customWidth="1"/>
    <col min="6158" max="6158" width="8.375" style="546" customWidth="1"/>
    <col min="6159" max="6159" width="9" style="546" customWidth="1"/>
    <col min="6160" max="6160" width="9.375" style="546" customWidth="1"/>
    <col min="6161" max="6161" width="5.125" style="546" customWidth="1"/>
    <col min="6162" max="6162" width="11.375" style="546" bestFit="1" customWidth="1"/>
    <col min="6163" max="6400" width="8.625" style="546"/>
    <col min="6401" max="6401" width="3.5" style="546" customWidth="1"/>
    <col min="6402" max="6402" width="18.5" style="546" customWidth="1"/>
    <col min="6403" max="6404" width="10.25" style="546" customWidth="1"/>
    <col min="6405" max="6405" width="4" style="546" customWidth="1"/>
    <col min="6406" max="6406" width="5.625" style="546" customWidth="1"/>
    <col min="6407" max="6408" width="5.125" style="546" customWidth="1"/>
    <col min="6409" max="6409" width="11.125" style="546" customWidth="1"/>
    <col min="6410" max="6410" width="5.875" style="546" customWidth="1"/>
    <col min="6411" max="6411" width="8.375" style="546" customWidth="1"/>
    <col min="6412" max="6412" width="5.875" style="546" customWidth="1"/>
    <col min="6413" max="6413" width="9.5" style="546" customWidth="1"/>
    <col min="6414" max="6414" width="8.375" style="546" customWidth="1"/>
    <col min="6415" max="6415" width="9" style="546" customWidth="1"/>
    <col min="6416" max="6416" width="9.375" style="546" customWidth="1"/>
    <col min="6417" max="6417" width="5.125" style="546" customWidth="1"/>
    <col min="6418" max="6418" width="11.375" style="546" bestFit="1" customWidth="1"/>
    <col min="6419" max="6656" width="8.625" style="546"/>
    <col min="6657" max="6657" width="3.5" style="546" customWidth="1"/>
    <col min="6658" max="6658" width="18.5" style="546" customWidth="1"/>
    <col min="6659" max="6660" width="10.25" style="546" customWidth="1"/>
    <col min="6661" max="6661" width="4" style="546" customWidth="1"/>
    <col min="6662" max="6662" width="5.625" style="546" customWidth="1"/>
    <col min="6663" max="6664" width="5.125" style="546" customWidth="1"/>
    <col min="6665" max="6665" width="11.125" style="546" customWidth="1"/>
    <col min="6666" max="6666" width="5.875" style="546" customWidth="1"/>
    <col min="6667" max="6667" width="8.375" style="546" customWidth="1"/>
    <col min="6668" max="6668" width="5.875" style="546" customWidth="1"/>
    <col min="6669" max="6669" width="9.5" style="546" customWidth="1"/>
    <col min="6670" max="6670" width="8.375" style="546" customWidth="1"/>
    <col min="6671" max="6671" width="9" style="546" customWidth="1"/>
    <col min="6672" max="6672" width="9.375" style="546" customWidth="1"/>
    <col min="6673" max="6673" width="5.125" style="546" customWidth="1"/>
    <col min="6674" max="6674" width="11.375" style="546" bestFit="1" customWidth="1"/>
    <col min="6675" max="6912" width="8.625" style="546"/>
    <col min="6913" max="6913" width="3.5" style="546" customWidth="1"/>
    <col min="6914" max="6914" width="18.5" style="546" customWidth="1"/>
    <col min="6915" max="6916" width="10.25" style="546" customWidth="1"/>
    <col min="6917" max="6917" width="4" style="546" customWidth="1"/>
    <col min="6918" max="6918" width="5.625" style="546" customWidth="1"/>
    <col min="6919" max="6920" width="5.125" style="546" customWidth="1"/>
    <col min="6921" max="6921" width="11.125" style="546" customWidth="1"/>
    <col min="6922" max="6922" width="5.875" style="546" customWidth="1"/>
    <col min="6923" max="6923" width="8.375" style="546" customWidth="1"/>
    <col min="6924" max="6924" width="5.875" style="546" customWidth="1"/>
    <col min="6925" max="6925" width="9.5" style="546" customWidth="1"/>
    <col min="6926" max="6926" width="8.375" style="546" customWidth="1"/>
    <col min="6927" max="6927" width="9" style="546" customWidth="1"/>
    <col min="6928" max="6928" width="9.375" style="546" customWidth="1"/>
    <col min="6929" max="6929" width="5.125" style="546" customWidth="1"/>
    <col min="6930" max="6930" width="11.375" style="546" bestFit="1" customWidth="1"/>
    <col min="6931" max="7168" width="8.625" style="546"/>
    <col min="7169" max="7169" width="3.5" style="546" customWidth="1"/>
    <col min="7170" max="7170" width="18.5" style="546" customWidth="1"/>
    <col min="7171" max="7172" width="10.25" style="546" customWidth="1"/>
    <col min="7173" max="7173" width="4" style="546" customWidth="1"/>
    <col min="7174" max="7174" width="5.625" style="546" customWidth="1"/>
    <col min="7175" max="7176" width="5.125" style="546" customWidth="1"/>
    <col min="7177" max="7177" width="11.125" style="546" customWidth="1"/>
    <col min="7178" max="7178" width="5.875" style="546" customWidth="1"/>
    <col min="7179" max="7179" width="8.375" style="546" customWidth="1"/>
    <col min="7180" max="7180" width="5.875" style="546" customWidth="1"/>
    <col min="7181" max="7181" width="9.5" style="546" customWidth="1"/>
    <col min="7182" max="7182" width="8.375" style="546" customWidth="1"/>
    <col min="7183" max="7183" width="9" style="546" customWidth="1"/>
    <col min="7184" max="7184" width="9.375" style="546" customWidth="1"/>
    <col min="7185" max="7185" width="5.125" style="546" customWidth="1"/>
    <col min="7186" max="7186" width="11.375" style="546" bestFit="1" customWidth="1"/>
    <col min="7187" max="7424" width="8.625" style="546"/>
    <col min="7425" max="7425" width="3.5" style="546" customWidth="1"/>
    <col min="7426" max="7426" width="18.5" style="546" customWidth="1"/>
    <col min="7427" max="7428" width="10.25" style="546" customWidth="1"/>
    <col min="7429" max="7429" width="4" style="546" customWidth="1"/>
    <col min="7430" max="7430" width="5.625" style="546" customWidth="1"/>
    <col min="7431" max="7432" width="5.125" style="546" customWidth="1"/>
    <col min="7433" max="7433" width="11.125" style="546" customWidth="1"/>
    <col min="7434" max="7434" width="5.875" style="546" customWidth="1"/>
    <col min="7435" max="7435" width="8.375" style="546" customWidth="1"/>
    <col min="7436" max="7436" width="5.875" style="546" customWidth="1"/>
    <col min="7437" max="7437" width="9.5" style="546" customWidth="1"/>
    <col min="7438" max="7438" width="8.375" style="546" customWidth="1"/>
    <col min="7439" max="7439" width="9" style="546" customWidth="1"/>
    <col min="7440" max="7440" width="9.375" style="546" customWidth="1"/>
    <col min="7441" max="7441" width="5.125" style="546" customWidth="1"/>
    <col min="7442" max="7442" width="11.375" style="546" bestFit="1" customWidth="1"/>
    <col min="7443" max="7680" width="8.625" style="546"/>
    <col min="7681" max="7681" width="3.5" style="546" customWidth="1"/>
    <col min="7682" max="7682" width="18.5" style="546" customWidth="1"/>
    <col min="7683" max="7684" width="10.25" style="546" customWidth="1"/>
    <col min="7685" max="7685" width="4" style="546" customWidth="1"/>
    <col min="7686" max="7686" width="5.625" style="546" customWidth="1"/>
    <col min="7687" max="7688" width="5.125" style="546" customWidth="1"/>
    <col min="7689" max="7689" width="11.125" style="546" customWidth="1"/>
    <col min="7690" max="7690" width="5.875" style="546" customWidth="1"/>
    <col min="7691" max="7691" width="8.375" style="546" customWidth="1"/>
    <col min="7692" max="7692" width="5.875" style="546" customWidth="1"/>
    <col min="7693" max="7693" width="9.5" style="546" customWidth="1"/>
    <col min="7694" max="7694" width="8.375" style="546" customWidth="1"/>
    <col min="7695" max="7695" width="9" style="546" customWidth="1"/>
    <col min="7696" max="7696" width="9.375" style="546" customWidth="1"/>
    <col min="7697" max="7697" width="5.125" style="546" customWidth="1"/>
    <col min="7698" max="7698" width="11.375" style="546" bestFit="1" customWidth="1"/>
    <col min="7699" max="7936" width="8.625" style="546"/>
    <col min="7937" max="7937" width="3.5" style="546" customWidth="1"/>
    <col min="7938" max="7938" width="18.5" style="546" customWidth="1"/>
    <col min="7939" max="7940" width="10.25" style="546" customWidth="1"/>
    <col min="7941" max="7941" width="4" style="546" customWidth="1"/>
    <col min="7942" max="7942" width="5.625" style="546" customWidth="1"/>
    <col min="7943" max="7944" width="5.125" style="546" customWidth="1"/>
    <col min="7945" max="7945" width="11.125" style="546" customWidth="1"/>
    <col min="7946" max="7946" width="5.875" style="546" customWidth="1"/>
    <col min="7947" max="7947" width="8.375" style="546" customWidth="1"/>
    <col min="7948" max="7948" width="5.875" style="546" customWidth="1"/>
    <col min="7949" max="7949" width="9.5" style="546" customWidth="1"/>
    <col min="7950" max="7950" width="8.375" style="546" customWidth="1"/>
    <col min="7951" max="7951" width="9" style="546" customWidth="1"/>
    <col min="7952" max="7952" width="9.375" style="546" customWidth="1"/>
    <col min="7953" max="7953" width="5.125" style="546" customWidth="1"/>
    <col min="7954" max="7954" width="11.375" style="546" bestFit="1" customWidth="1"/>
    <col min="7955" max="8192" width="8.625" style="546"/>
    <col min="8193" max="8193" width="3.5" style="546" customWidth="1"/>
    <col min="8194" max="8194" width="18.5" style="546" customWidth="1"/>
    <col min="8195" max="8196" width="10.25" style="546" customWidth="1"/>
    <col min="8197" max="8197" width="4" style="546" customWidth="1"/>
    <col min="8198" max="8198" width="5.625" style="546" customWidth="1"/>
    <col min="8199" max="8200" width="5.125" style="546" customWidth="1"/>
    <col min="8201" max="8201" width="11.125" style="546" customWidth="1"/>
    <col min="8202" max="8202" width="5.875" style="546" customWidth="1"/>
    <col min="8203" max="8203" width="8.375" style="546" customWidth="1"/>
    <col min="8204" max="8204" width="5.875" style="546" customWidth="1"/>
    <col min="8205" max="8205" width="9.5" style="546" customWidth="1"/>
    <col min="8206" max="8206" width="8.375" style="546" customWidth="1"/>
    <col min="8207" max="8207" width="9" style="546" customWidth="1"/>
    <col min="8208" max="8208" width="9.375" style="546" customWidth="1"/>
    <col min="8209" max="8209" width="5.125" style="546" customWidth="1"/>
    <col min="8210" max="8210" width="11.375" style="546" bestFit="1" customWidth="1"/>
    <col min="8211" max="8448" width="8.625" style="546"/>
    <col min="8449" max="8449" width="3.5" style="546" customWidth="1"/>
    <col min="8450" max="8450" width="18.5" style="546" customWidth="1"/>
    <col min="8451" max="8452" width="10.25" style="546" customWidth="1"/>
    <col min="8453" max="8453" width="4" style="546" customWidth="1"/>
    <col min="8454" max="8454" width="5.625" style="546" customWidth="1"/>
    <col min="8455" max="8456" width="5.125" style="546" customWidth="1"/>
    <col min="8457" max="8457" width="11.125" style="546" customWidth="1"/>
    <col min="8458" max="8458" width="5.875" style="546" customWidth="1"/>
    <col min="8459" max="8459" width="8.375" style="546" customWidth="1"/>
    <col min="8460" max="8460" width="5.875" style="546" customWidth="1"/>
    <col min="8461" max="8461" width="9.5" style="546" customWidth="1"/>
    <col min="8462" max="8462" width="8.375" style="546" customWidth="1"/>
    <col min="8463" max="8463" width="9" style="546" customWidth="1"/>
    <col min="8464" max="8464" width="9.375" style="546" customWidth="1"/>
    <col min="8465" max="8465" width="5.125" style="546" customWidth="1"/>
    <col min="8466" max="8466" width="11.375" style="546" bestFit="1" customWidth="1"/>
    <col min="8467" max="8704" width="8.625" style="546"/>
    <col min="8705" max="8705" width="3.5" style="546" customWidth="1"/>
    <col min="8706" max="8706" width="18.5" style="546" customWidth="1"/>
    <col min="8707" max="8708" width="10.25" style="546" customWidth="1"/>
    <col min="8709" max="8709" width="4" style="546" customWidth="1"/>
    <col min="8710" max="8710" width="5.625" style="546" customWidth="1"/>
    <col min="8711" max="8712" width="5.125" style="546" customWidth="1"/>
    <col min="8713" max="8713" width="11.125" style="546" customWidth="1"/>
    <col min="8714" max="8714" width="5.875" style="546" customWidth="1"/>
    <col min="8715" max="8715" width="8.375" style="546" customWidth="1"/>
    <col min="8716" max="8716" width="5.875" style="546" customWidth="1"/>
    <col min="8717" max="8717" width="9.5" style="546" customWidth="1"/>
    <col min="8718" max="8718" width="8.375" style="546" customWidth="1"/>
    <col min="8719" max="8719" width="9" style="546" customWidth="1"/>
    <col min="8720" max="8720" width="9.375" style="546" customWidth="1"/>
    <col min="8721" max="8721" width="5.125" style="546" customWidth="1"/>
    <col min="8722" max="8722" width="11.375" style="546" bestFit="1" customWidth="1"/>
    <col min="8723" max="8960" width="8.625" style="546"/>
    <col min="8961" max="8961" width="3.5" style="546" customWidth="1"/>
    <col min="8962" max="8962" width="18.5" style="546" customWidth="1"/>
    <col min="8963" max="8964" width="10.25" style="546" customWidth="1"/>
    <col min="8965" max="8965" width="4" style="546" customWidth="1"/>
    <col min="8966" max="8966" width="5.625" style="546" customWidth="1"/>
    <col min="8967" max="8968" width="5.125" style="546" customWidth="1"/>
    <col min="8969" max="8969" width="11.125" style="546" customWidth="1"/>
    <col min="8970" max="8970" width="5.875" style="546" customWidth="1"/>
    <col min="8971" max="8971" width="8.375" style="546" customWidth="1"/>
    <col min="8972" max="8972" width="5.875" style="546" customWidth="1"/>
    <col min="8973" max="8973" width="9.5" style="546" customWidth="1"/>
    <col min="8974" max="8974" width="8.375" style="546" customWidth="1"/>
    <col min="8975" max="8975" width="9" style="546" customWidth="1"/>
    <col min="8976" max="8976" width="9.375" style="546" customWidth="1"/>
    <col min="8977" max="8977" width="5.125" style="546" customWidth="1"/>
    <col min="8978" max="8978" width="11.375" style="546" bestFit="1" customWidth="1"/>
    <col min="8979" max="9216" width="8.625" style="546"/>
    <col min="9217" max="9217" width="3.5" style="546" customWidth="1"/>
    <col min="9218" max="9218" width="18.5" style="546" customWidth="1"/>
    <col min="9219" max="9220" width="10.25" style="546" customWidth="1"/>
    <col min="9221" max="9221" width="4" style="546" customWidth="1"/>
    <col min="9222" max="9222" width="5.625" style="546" customWidth="1"/>
    <col min="9223" max="9224" width="5.125" style="546" customWidth="1"/>
    <col min="9225" max="9225" width="11.125" style="546" customWidth="1"/>
    <col min="9226" max="9226" width="5.875" style="546" customWidth="1"/>
    <col min="9227" max="9227" width="8.375" style="546" customWidth="1"/>
    <col min="9228" max="9228" width="5.875" style="546" customWidth="1"/>
    <col min="9229" max="9229" width="9.5" style="546" customWidth="1"/>
    <col min="9230" max="9230" width="8.375" style="546" customWidth="1"/>
    <col min="9231" max="9231" width="9" style="546" customWidth="1"/>
    <col min="9232" max="9232" width="9.375" style="546" customWidth="1"/>
    <col min="9233" max="9233" width="5.125" style="546" customWidth="1"/>
    <col min="9234" max="9234" width="11.375" style="546" bestFit="1" customWidth="1"/>
    <col min="9235" max="9472" width="8.625" style="546"/>
    <col min="9473" max="9473" width="3.5" style="546" customWidth="1"/>
    <col min="9474" max="9474" width="18.5" style="546" customWidth="1"/>
    <col min="9475" max="9476" width="10.25" style="546" customWidth="1"/>
    <col min="9477" max="9477" width="4" style="546" customWidth="1"/>
    <col min="9478" max="9478" width="5.625" style="546" customWidth="1"/>
    <col min="9479" max="9480" width="5.125" style="546" customWidth="1"/>
    <col min="9481" max="9481" width="11.125" style="546" customWidth="1"/>
    <col min="9482" max="9482" width="5.875" style="546" customWidth="1"/>
    <col min="9483" max="9483" width="8.375" style="546" customWidth="1"/>
    <col min="9484" max="9484" width="5.875" style="546" customWidth="1"/>
    <col min="9485" max="9485" width="9.5" style="546" customWidth="1"/>
    <col min="9486" max="9486" width="8.375" style="546" customWidth="1"/>
    <col min="9487" max="9487" width="9" style="546" customWidth="1"/>
    <col min="9488" max="9488" width="9.375" style="546" customWidth="1"/>
    <col min="9489" max="9489" width="5.125" style="546" customWidth="1"/>
    <col min="9490" max="9490" width="11.375" style="546" bestFit="1" customWidth="1"/>
    <col min="9491" max="9728" width="8.625" style="546"/>
    <col min="9729" max="9729" width="3.5" style="546" customWidth="1"/>
    <col min="9730" max="9730" width="18.5" style="546" customWidth="1"/>
    <col min="9731" max="9732" width="10.25" style="546" customWidth="1"/>
    <col min="9733" max="9733" width="4" style="546" customWidth="1"/>
    <col min="9734" max="9734" width="5.625" style="546" customWidth="1"/>
    <col min="9735" max="9736" width="5.125" style="546" customWidth="1"/>
    <col min="9737" max="9737" width="11.125" style="546" customWidth="1"/>
    <col min="9738" max="9738" width="5.875" style="546" customWidth="1"/>
    <col min="9739" max="9739" width="8.375" style="546" customWidth="1"/>
    <col min="9740" max="9740" width="5.875" style="546" customWidth="1"/>
    <col min="9741" max="9741" width="9.5" style="546" customWidth="1"/>
    <col min="9742" max="9742" width="8.375" style="546" customWidth="1"/>
    <col min="9743" max="9743" width="9" style="546" customWidth="1"/>
    <col min="9744" max="9744" width="9.375" style="546" customWidth="1"/>
    <col min="9745" max="9745" width="5.125" style="546" customWidth="1"/>
    <col min="9746" max="9746" width="11.375" style="546" bestFit="1" customWidth="1"/>
    <col min="9747" max="9984" width="8.625" style="546"/>
    <col min="9985" max="9985" width="3.5" style="546" customWidth="1"/>
    <col min="9986" max="9986" width="18.5" style="546" customWidth="1"/>
    <col min="9987" max="9988" width="10.25" style="546" customWidth="1"/>
    <col min="9989" max="9989" width="4" style="546" customWidth="1"/>
    <col min="9990" max="9990" width="5.625" style="546" customWidth="1"/>
    <col min="9991" max="9992" width="5.125" style="546" customWidth="1"/>
    <col min="9993" max="9993" width="11.125" style="546" customWidth="1"/>
    <col min="9994" max="9994" width="5.875" style="546" customWidth="1"/>
    <col min="9995" max="9995" width="8.375" style="546" customWidth="1"/>
    <col min="9996" max="9996" width="5.875" style="546" customWidth="1"/>
    <col min="9997" max="9997" width="9.5" style="546" customWidth="1"/>
    <col min="9998" max="9998" width="8.375" style="546" customWidth="1"/>
    <col min="9999" max="9999" width="9" style="546" customWidth="1"/>
    <col min="10000" max="10000" width="9.375" style="546" customWidth="1"/>
    <col min="10001" max="10001" width="5.125" style="546" customWidth="1"/>
    <col min="10002" max="10002" width="11.375" style="546" bestFit="1" customWidth="1"/>
    <col min="10003" max="10240" width="8.625" style="546"/>
    <col min="10241" max="10241" width="3.5" style="546" customWidth="1"/>
    <col min="10242" max="10242" width="18.5" style="546" customWidth="1"/>
    <col min="10243" max="10244" width="10.25" style="546" customWidth="1"/>
    <col min="10245" max="10245" width="4" style="546" customWidth="1"/>
    <col min="10246" max="10246" width="5.625" style="546" customWidth="1"/>
    <col min="10247" max="10248" width="5.125" style="546" customWidth="1"/>
    <col min="10249" max="10249" width="11.125" style="546" customWidth="1"/>
    <col min="10250" max="10250" width="5.875" style="546" customWidth="1"/>
    <col min="10251" max="10251" width="8.375" style="546" customWidth="1"/>
    <col min="10252" max="10252" width="5.875" style="546" customWidth="1"/>
    <col min="10253" max="10253" width="9.5" style="546" customWidth="1"/>
    <col min="10254" max="10254" width="8.375" style="546" customWidth="1"/>
    <col min="10255" max="10255" width="9" style="546" customWidth="1"/>
    <col min="10256" max="10256" width="9.375" style="546" customWidth="1"/>
    <col min="10257" max="10257" width="5.125" style="546" customWidth="1"/>
    <col min="10258" max="10258" width="11.375" style="546" bestFit="1" customWidth="1"/>
    <col min="10259" max="10496" width="8.625" style="546"/>
    <col min="10497" max="10497" width="3.5" style="546" customWidth="1"/>
    <col min="10498" max="10498" width="18.5" style="546" customWidth="1"/>
    <col min="10499" max="10500" width="10.25" style="546" customWidth="1"/>
    <col min="10501" max="10501" width="4" style="546" customWidth="1"/>
    <col min="10502" max="10502" width="5.625" style="546" customWidth="1"/>
    <col min="10503" max="10504" width="5.125" style="546" customWidth="1"/>
    <col min="10505" max="10505" width="11.125" style="546" customWidth="1"/>
    <col min="10506" max="10506" width="5.875" style="546" customWidth="1"/>
    <col min="10507" max="10507" width="8.375" style="546" customWidth="1"/>
    <col min="10508" max="10508" width="5.875" style="546" customWidth="1"/>
    <col min="10509" max="10509" width="9.5" style="546" customWidth="1"/>
    <col min="10510" max="10510" width="8.375" style="546" customWidth="1"/>
    <col min="10511" max="10511" width="9" style="546" customWidth="1"/>
    <col min="10512" max="10512" width="9.375" style="546" customWidth="1"/>
    <col min="10513" max="10513" width="5.125" style="546" customWidth="1"/>
    <col min="10514" max="10514" width="11.375" style="546" bestFit="1" customWidth="1"/>
    <col min="10515" max="10752" width="8.625" style="546"/>
    <col min="10753" max="10753" width="3.5" style="546" customWidth="1"/>
    <col min="10754" max="10754" width="18.5" style="546" customWidth="1"/>
    <col min="10755" max="10756" width="10.25" style="546" customWidth="1"/>
    <col min="10757" max="10757" width="4" style="546" customWidth="1"/>
    <col min="10758" max="10758" width="5.625" style="546" customWidth="1"/>
    <col min="10759" max="10760" width="5.125" style="546" customWidth="1"/>
    <col min="10761" max="10761" width="11.125" style="546" customWidth="1"/>
    <col min="10762" max="10762" width="5.875" style="546" customWidth="1"/>
    <col min="10763" max="10763" width="8.375" style="546" customWidth="1"/>
    <col min="10764" max="10764" width="5.875" style="546" customWidth="1"/>
    <col min="10765" max="10765" width="9.5" style="546" customWidth="1"/>
    <col min="10766" max="10766" width="8.375" style="546" customWidth="1"/>
    <col min="10767" max="10767" width="9" style="546" customWidth="1"/>
    <col min="10768" max="10768" width="9.375" style="546" customWidth="1"/>
    <col min="10769" max="10769" width="5.125" style="546" customWidth="1"/>
    <col min="10770" max="10770" width="11.375" style="546" bestFit="1" customWidth="1"/>
    <col min="10771" max="11008" width="8.625" style="546"/>
    <col min="11009" max="11009" width="3.5" style="546" customWidth="1"/>
    <col min="11010" max="11010" width="18.5" style="546" customWidth="1"/>
    <col min="11011" max="11012" width="10.25" style="546" customWidth="1"/>
    <col min="11013" max="11013" width="4" style="546" customWidth="1"/>
    <col min="11014" max="11014" width="5.625" style="546" customWidth="1"/>
    <col min="11015" max="11016" width="5.125" style="546" customWidth="1"/>
    <col min="11017" max="11017" width="11.125" style="546" customWidth="1"/>
    <col min="11018" max="11018" width="5.875" style="546" customWidth="1"/>
    <col min="11019" max="11019" width="8.375" style="546" customWidth="1"/>
    <col min="11020" max="11020" width="5.875" style="546" customWidth="1"/>
    <col min="11021" max="11021" width="9.5" style="546" customWidth="1"/>
    <col min="11022" max="11022" width="8.375" style="546" customWidth="1"/>
    <col min="11023" max="11023" width="9" style="546" customWidth="1"/>
    <col min="11024" max="11024" width="9.375" style="546" customWidth="1"/>
    <col min="11025" max="11025" width="5.125" style="546" customWidth="1"/>
    <col min="11026" max="11026" width="11.375" style="546" bestFit="1" customWidth="1"/>
    <col min="11027" max="11264" width="8.625" style="546"/>
    <col min="11265" max="11265" width="3.5" style="546" customWidth="1"/>
    <col min="11266" max="11266" width="18.5" style="546" customWidth="1"/>
    <col min="11267" max="11268" width="10.25" style="546" customWidth="1"/>
    <col min="11269" max="11269" width="4" style="546" customWidth="1"/>
    <col min="11270" max="11270" width="5.625" style="546" customWidth="1"/>
    <col min="11271" max="11272" width="5.125" style="546" customWidth="1"/>
    <col min="11273" max="11273" width="11.125" style="546" customWidth="1"/>
    <col min="11274" max="11274" width="5.875" style="546" customWidth="1"/>
    <col min="11275" max="11275" width="8.375" style="546" customWidth="1"/>
    <col min="11276" max="11276" width="5.875" style="546" customWidth="1"/>
    <col min="11277" max="11277" width="9.5" style="546" customWidth="1"/>
    <col min="11278" max="11278" width="8.375" style="546" customWidth="1"/>
    <col min="11279" max="11279" width="9" style="546" customWidth="1"/>
    <col min="11280" max="11280" width="9.375" style="546" customWidth="1"/>
    <col min="11281" max="11281" width="5.125" style="546" customWidth="1"/>
    <col min="11282" max="11282" width="11.375" style="546" bestFit="1" customWidth="1"/>
    <col min="11283" max="11520" width="8.625" style="546"/>
    <col min="11521" max="11521" width="3.5" style="546" customWidth="1"/>
    <col min="11522" max="11522" width="18.5" style="546" customWidth="1"/>
    <col min="11523" max="11524" width="10.25" style="546" customWidth="1"/>
    <col min="11525" max="11525" width="4" style="546" customWidth="1"/>
    <col min="11526" max="11526" width="5.625" style="546" customWidth="1"/>
    <col min="11527" max="11528" width="5.125" style="546" customWidth="1"/>
    <col min="11529" max="11529" width="11.125" style="546" customWidth="1"/>
    <col min="11530" max="11530" width="5.875" style="546" customWidth="1"/>
    <col min="11531" max="11531" width="8.375" style="546" customWidth="1"/>
    <col min="11532" max="11532" width="5.875" style="546" customWidth="1"/>
    <col min="11533" max="11533" width="9.5" style="546" customWidth="1"/>
    <col min="11534" max="11534" width="8.375" style="546" customWidth="1"/>
    <col min="11535" max="11535" width="9" style="546" customWidth="1"/>
    <col min="11536" max="11536" width="9.375" style="546" customWidth="1"/>
    <col min="11537" max="11537" width="5.125" style="546" customWidth="1"/>
    <col min="11538" max="11538" width="11.375" style="546" bestFit="1" customWidth="1"/>
    <col min="11539" max="11776" width="8.625" style="546"/>
    <col min="11777" max="11777" width="3.5" style="546" customWidth="1"/>
    <col min="11778" max="11778" width="18.5" style="546" customWidth="1"/>
    <col min="11779" max="11780" width="10.25" style="546" customWidth="1"/>
    <col min="11781" max="11781" width="4" style="546" customWidth="1"/>
    <col min="11782" max="11782" width="5.625" style="546" customWidth="1"/>
    <col min="11783" max="11784" width="5.125" style="546" customWidth="1"/>
    <col min="11785" max="11785" width="11.125" style="546" customWidth="1"/>
    <col min="11786" max="11786" width="5.875" style="546" customWidth="1"/>
    <col min="11787" max="11787" width="8.375" style="546" customWidth="1"/>
    <col min="11788" max="11788" width="5.875" style="546" customWidth="1"/>
    <col min="11789" max="11789" width="9.5" style="546" customWidth="1"/>
    <col min="11790" max="11790" width="8.375" style="546" customWidth="1"/>
    <col min="11791" max="11791" width="9" style="546" customWidth="1"/>
    <col min="11792" max="11792" width="9.375" style="546" customWidth="1"/>
    <col min="11793" max="11793" width="5.125" style="546" customWidth="1"/>
    <col min="11794" max="11794" width="11.375" style="546" bestFit="1" customWidth="1"/>
    <col min="11795" max="12032" width="8.625" style="546"/>
    <col min="12033" max="12033" width="3.5" style="546" customWidth="1"/>
    <col min="12034" max="12034" width="18.5" style="546" customWidth="1"/>
    <col min="12035" max="12036" width="10.25" style="546" customWidth="1"/>
    <col min="12037" max="12037" width="4" style="546" customWidth="1"/>
    <col min="12038" max="12038" width="5.625" style="546" customWidth="1"/>
    <col min="12039" max="12040" width="5.125" style="546" customWidth="1"/>
    <col min="12041" max="12041" width="11.125" style="546" customWidth="1"/>
    <col min="12042" max="12042" width="5.875" style="546" customWidth="1"/>
    <col min="12043" max="12043" width="8.375" style="546" customWidth="1"/>
    <col min="12044" max="12044" width="5.875" style="546" customWidth="1"/>
    <col min="12045" max="12045" width="9.5" style="546" customWidth="1"/>
    <col min="12046" max="12046" width="8.375" style="546" customWidth="1"/>
    <col min="12047" max="12047" width="9" style="546" customWidth="1"/>
    <col min="12048" max="12048" width="9.375" style="546" customWidth="1"/>
    <col min="12049" max="12049" width="5.125" style="546" customWidth="1"/>
    <col min="12050" max="12050" width="11.375" style="546" bestFit="1" customWidth="1"/>
    <col min="12051" max="12288" width="8.625" style="546"/>
    <col min="12289" max="12289" width="3.5" style="546" customWidth="1"/>
    <col min="12290" max="12290" width="18.5" style="546" customWidth="1"/>
    <col min="12291" max="12292" width="10.25" style="546" customWidth="1"/>
    <col min="12293" max="12293" width="4" style="546" customWidth="1"/>
    <col min="12294" max="12294" width="5.625" style="546" customWidth="1"/>
    <col min="12295" max="12296" width="5.125" style="546" customWidth="1"/>
    <col min="12297" max="12297" width="11.125" style="546" customWidth="1"/>
    <col min="12298" max="12298" width="5.875" style="546" customWidth="1"/>
    <col min="12299" max="12299" width="8.375" style="546" customWidth="1"/>
    <col min="12300" max="12300" width="5.875" style="546" customWidth="1"/>
    <col min="12301" max="12301" width="9.5" style="546" customWidth="1"/>
    <col min="12302" max="12302" width="8.375" style="546" customWidth="1"/>
    <col min="12303" max="12303" width="9" style="546" customWidth="1"/>
    <col min="12304" max="12304" width="9.375" style="546" customWidth="1"/>
    <col min="12305" max="12305" width="5.125" style="546" customWidth="1"/>
    <col min="12306" max="12306" width="11.375" style="546" bestFit="1" customWidth="1"/>
    <col min="12307" max="12544" width="8.625" style="546"/>
    <col min="12545" max="12545" width="3.5" style="546" customWidth="1"/>
    <col min="12546" max="12546" width="18.5" style="546" customWidth="1"/>
    <col min="12547" max="12548" width="10.25" style="546" customWidth="1"/>
    <col min="12549" max="12549" width="4" style="546" customWidth="1"/>
    <col min="12550" max="12550" width="5.625" style="546" customWidth="1"/>
    <col min="12551" max="12552" width="5.125" style="546" customWidth="1"/>
    <col min="12553" max="12553" width="11.125" style="546" customWidth="1"/>
    <col min="12554" max="12554" width="5.875" style="546" customWidth="1"/>
    <col min="12555" max="12555" width="8.375" style="546" customWidth="1"/>
    <col min="12556" max="12556" width="5.875" style="546" customWidth="1"/>
    <col min="12557" max="12557" width="9.5" style="546" customWidth="1"/>
    <col min="12558" max="12558" width="8.375" style="546" customWidth="1"/>
    <col min="12559" max="12559" width="9" style="546" customWidth="1"/>
    <col min="12560" max="12560" width="9.375" style="546" customWidth="1"/>
    <col min="12561" max="12561" width="5.125" style="546" customWidth="1"/>
    <col min="12562" max="12562" width="11.375" style="546" bestFit="1" customWidth="1"/>
    <col min="12563" max="12800" width="8.625" style="546"/>
    <col min="12801" max="12801" width="3.5" style="546" customWidth="1"/>
    <col min="12802" max="12802" width="18.5" style="546" customWidth="1"/>
    <col min="12803" max="12804" width="10.25" style="546" customWidth="1"/>
    <col min="12805" max="12805" width="4" style="546" customWidth="1"/>
    <col min="12806" max="12806" width="5.625" style="546" customWidth="1"/>
    <col min="12807" max="12808" width="5.125" style="546" customWidth="1"/>
    <col min="12809" max="12809" width="11.125" style="546" customWidth="1"/>
    <col min="12810" max="12810" width="5.875" style="546" customWidth="1"/>
    <col min="12811" max="12811" width="8.375" style="546" customWidth="1"/>
    <col min="12812" max="12812" width="5.875" style="546" customWidth="1"/>
    <col min="12813" max="12813" width="9.5" style="546" customWidth="1"/>
    <col min="12814" max="12814" width="8.375" style="546" customWidth="1"/>
    <col min="12815" max="12815" width="9" style="546" customWidth="1"/>
    <col min="12816" max="12816" width="9.375" style="546" customWidth="1"/>
    <col min="12817" max="12817" width="5.125" style="546" customWidth="1"/>
    <col min="12818" max="12818" width="11.375" style="546" bestFit="1" customWidth="1"/>
    <col min="12819" max="13056" width="8.625" style="546"/>
    <col min="13057" max="13057" width="3.5" style="546" customWidth="1"/>
    <col min="13058" max="13058" width="18.5" style="546" customWidth="1"/>
    <col min="13059" max="13060" width="10.25" style="546" customWidth="1"/>
    <col min="13061" max="13061" width="4" style="546" customWidth="1"/>
    <col min="13062" max="13062" width="5.625" style="546" customWidth="1"/>
    <col min="13063" max="13064" width="5.125" style="546" customWidth="1"/>
    <col min="13065" max="13065" width="11.125" style="546" customWidth="1"/>
    <col min="13066" max="13066" width="5.875" style="546" customWidth="1"/>
    <col min="13067" max="13067" width="8.375" style="546" customWidth="1"/>
    <col min="13068" max="13068" width="5.875" style="546" customWidth="1"/>
    <col min="13069" max="13069" width="9.5" style="546" customWidth="1"/>
    <col min="13070" max="13070" width="8.375" style="546" customWidth="1"/>
    <col min="13071" max="13071" width="9" style="546" customWidth="1"/>
    <col min="13072" max="13072" width="9.375" style="546" customWidth="1"/>
    <col min="13073" max="13073" width="5.125" style="546" customWidth="1"/>
    <col min="13074" max="13074" width="11.375" style="546" bestFit="1" customWidth="1"/>
    <col min="13075" max="13312" width="8.625" style="546"/>
    <col min="13313" max="13313" width="3.5" style="546" customWidth="1"/>
    <col min="13314" max="13314" width="18.5" style="546" customWidth="1"/>
    <col min="13315" max="13316" width="10.25" style="546" customWidth="1"/>
    <col min="13317" max="13317" width="4" style="546" customWidth="1"/>
    <col min="13318" max="13318" width="5.625" style="546" customWidth="1"/>
    <col min="13319" max="13320" width="5.125" style="546" customWidth="1"/>
    <col min="13321" max="13321" width="11.125" style="546" customWidth="1"/>
    <col min="13322" max="13322" width="5.875" style="546" customWidth="1"/>
    <col min="13323" max="13323" width="8.375" style="546" customWidth="1"/>
    <col min="13324" max="13324" width="5.875" style="546" customWidth="1"/>
    <col min="13325" max="13325" width="9.5" style="546" customWidth="1"/>
    <col min="13326" max="13326" width="8.375" style="546" customWidth="1"/>
    <col min="13327" max="13327" width="9" style="546" customWidth="1"/>
    <col min="13328" max="13328" width="9.375" style="546" customWidth="1"/>
    <col min="13329" max="13329" width="5.125" style="546" customWidth="1"/>
    <col min="13330" max="13330" width="11.375" style="546" bestFit="1" customWidth="1"/>
    <col min="13331" max="13568" width="8.625" style="546"/>
    <col min="13569" max="13569" width="3.5" style="546" customWidth="1"/>
    <col min="13570" max="13570" width="18.5" style="546" customWidth="1"/>
    <col min="13571" max="13572" width="10.25" style="546" customWidth="1"/>
    <col min="13573" max="13573" width="4" style="546" customWidth="1"/>
    <col min="13574" max="13574" width="5.625" style="546" customWidth="1"/>
    <col min="13575" max="13576" width="5.125" style="546" customWidth="1"/>
    <col min="13577" max="13577" width="11.125" style="546" customWidth="1"/>
    <col min="13578" max="13578" width="5.875" style="546" customWidth="1"/>
    <col min="13579" max="13579" width="8.375" style="546" customWidth="1"/>
    <col min="13580" max="13580" width="5.875" style="546" customWidth="1"/>
    <col min="13581" max="13581" width="9.5" style="546" customWidth="1"/>
    <col min="13582" max="13582" width="8.375" style="546" customWidth="1"/>
    <col min="13583" max="13583" width="9" style="546" customWidth="1"/>
    <col min="13584" max="13584" width="9.375" style="546" customWidth="1"/>
    <col min="13585" max="13585" width="5.125" style="546" customWidth="1"/>
    <col min="13586" max="13586" width="11.375" style="546" bestFit="1" customWidth="1"/>
    <col min="13587" max="13824" width="8.625" style="546"/>
    <col min="13825" max="13825" width="3.5" style="546" customWidth="1"/>
    <col min="13826" max="13826" width="18.5" style="546" customWidth="1"/>
    <col min="13827" max="13828" width="10.25" style="546" customWidth="1"/>
    <col min="13829" max="13829" width="4" style="546" customWidth="1"/>
    <col min="13830" max="13830" width="5.625" style="546" customWidth="1"/>
    <col min="13831" max="13832" width="5.125" style="546" customWidth="1"/>
    <col min="13833" max="13833" width="11.125" style="546" customWidth="1"/>
    <col min="13834" max="13834" width="5.875" style="546" customWidth="1"/>
    <col min="13835" max="13835" width="8.375" style="546" customWidth="1"/>
    <col min="13836" max="13836" width="5.875" style="546" customWidth="1"/>
    <col min="13837" max="13837" width="9.5" style="546" customWidth="1"/>
    <col min="13838" max="13838" width="8.375" style="546" customWidth="1"/>
    <col min="13839" max="13839" width="9" style="546" customWidth="1"/>
    <col min="13840" max="13840" width="9.375" style="546" customWidth="1"/>
    <col min="13841" max="13841" width="5.125" style="546" customWidth="1"/>
    <col min="13842" max="13842" width="11.375" style="546" bestFit="1" customWidth="1"/>
    <col min="13843" max="14080" width="8.625" style="546"/>
    <col min="14081" max="14081" width="3.5" style="546" customWidth="1"/>
    <col min="14082" max="14082" width="18.5" style="546" customWidth="1"/>
    <col min="14083" max="14084" width="10.25" style="546" customWidth="1"/>
    <col min="14085" max="14085" width="4" style="546" customWidth="1"/>
    <col min="14086" max="14086" width="5.625" style="546" customWidth="1"/>
    <col min="14087" max="14088" width="5.125" style="546" customWidth="1"/>
    <col min="14089" max="14089" width="11.125" style="546" customWidth="1"/>
    <col min="14090" max="14090" width="5.875" style="546" customWidth="1"/>
    <col min="14091" max="14091" width="8.375" style="546" customWidth="1"/>
    <col min="14092" max="14092" width="5.875" style="546" customWidth="1"/>
    <col min="14093" max="14093" width="9.5" style="546" customWidth="1"/>
    <col min="14094" max="14094" width="8.375" style="546" customWidth="1"/>
    <col min="14095" max="14095" width="9" style="546" customWidth="1"/>
    <col min="14096" max="14096" width="9.375" style="546" customWidth="1"/>
    <col min="14097" max="14097" width="5.125" style="546" customWidth="1"/>
    <col min="14098" max="14098" width="11.375" style="546" bestFit="1" customWidth="1"/>
    <col min="14099" max="14336" width="8.625" style="546"/>
    <col min="14337" max="14337" width="3.5" style="546" customWidth="1"/>
    <col min="14338" max="14338" width="18.5" style="546" customWidth="1"/>
    <col min="14339" max="14340" width="10.25" style="546" customWidth="1"/>
    <col min="14341" max="14341" width="4" style="546" customWidth="1"/>
    <col min="14342" max="14342" width="5.625" style="546" customWidth="1"/>
    <col min="14343" max="14344" width="5.125" style="546" customWidth="1"/>
    <col min="14345" max="14345" width="11.125" style="546" customWidth="1"/>
    <col min="14346" max="14346" width="5.875" style="546" customWidth="1"/>
    <col min="14347" max="14347" width="8.375" style="546" customWidth="1"/>
    <col min="14348" max="14348" width="5.875" style="546" customWidth="1"/>
    <col min="14349" max="14349" width="9.5" style="546" customWidth="1"/>
    <col min="14350" max="14350" width="8.375" style="546" customWidth="1"/>
    <col min="14351" max="14351" width="9" style="546" customWidth="1"/>
    <col min="14352" max="14352" width="9.375" style="546" customWidth="1"/>
    <col min="14353" max="14353" width="5.125" style="546" customWidth="1"/>
    <col min="14354" max="14354" width="11.375" style="546" bestFit="1" customWidth="1"/>
    <col min="14355" max="14592" width="8.625" style="546"/>
    <col min="14593" max="14593" width="3.5" style="546" customWidth="1"/>
    <col min="14594" max="14594" width="18.5" style="546" customWidth="1"/>
    <col min="14595" max="14596" width="10.25" style="546" customWidth="1"/>
    <col min="14597" max="14597" width="4" style="546" customWidth="1"/>
    <col min="14598" max="14598" width="5.625" style="546" customWidth="1"/>
    <col min="14599" max="14600" width="5.125" style="546" customWidth="1"/>
    <col min="14601" max="14601" width="11.125" style="546" customWidth="1"/>
    <col min="14602" max="14602" width="5.875" style="546" customWidth="1"/>
    <col min="14603" max="14603" width="8.375" style="546" customWidth="1"/>
    <col min="14604" max="14604" width="5.875" style="546" customWidth="1"/>
    <col min="14605" max="14605" width="9.5" style="546" customWidth="1"/>
    <col min="14606" max="14606" width="8.375" style="546" customWidth="1"/>
    <col min="14607" max="14607" width="9" style="546" customWidth="1"/>
    <col min="14608" max="14608" width="9.375" style="546" customWidth="1"/>
    <col min="14609" max="14609" width="5.125" style="546" customWidth="1"/>
    <col min="14610" max="14610" width="11.375" style="546" bestFit="1" customWidth="1"/>
    <col min="14611" max="14848" width="8.625" style="546"/>
    <col min="14849" max="14849" width="3.5" style="546" customWidth="1"/>
    <col min="14850" max="14850" width="18.5" style="546" customWidth="1"/>
    <col min="14851" max="14852" width="10.25" style="546" customWidth="1"/>
    <col min="14853" max="14853" width="4" style="546" customWidth="1"/>
    <col min="14854" max="14854" width="5.625" style="546" customWidth="1"/>
    <col min="14855" max="14856" width="5.125" style="546" customWidth="1"/>
    <col min="14857" max="14857" width="11.125" style="546" customWidth="1"/>
    <col min="14858" max="14858" width="5.875" style="546" customWidth="1"/>
    <col min="14859" max="14859" width="8.375" style="546" customWidth="1"/>
    <col min="14860" max="14860" width="5.875" style="546" customWidth="1"/>
    <col min="14861" max="14861" width="9.5" style="546" customWidth="1"/>
    <col min="14862" max="14862" width="8.375" style="546" customWidth="1"/>
    <col min="14863" max="14863" width="9" style="546" customWidth="1"/>
    <col min="14864" max="14864" width="9.375" style="546" customWidth="1"/>
    <col min="14865" max="14865" width="5.125" style="546" customWidth="1"/>
    <col min="14866" max="14866" width="11.375" style="546" bestFit="1" customWidth="1"/>
    <col min="14867" max="15104" width="8.625" style="546"/>
    <col min="15105" max="15105" width="3.5" style="546" customWidth="1"/>
    <col min="15106" max="15106" width="18.5" style="546" customWidth="1"/>
    <col min="15107" max="15108" width="10.25" style="546" customWidth="1"/>
    <col min="15109" max="15109" width="4" style="546" customWidth="1"/>
    <col min="15110" max="15110" width="5.625" style="546" customWidth="1"/>
    <col min="15111" max="15112" width="5.125" style="546" customWidth="1"/>
    <col min="15113" max="15113" width="11.125" style="546" customWidth="1"/>
    <col min="15114" max="15114" width="5.875" style="546" customWidth="1"/>
    <col min="15115" max="15115" width="8.375" style="546" customWidth="1"/>
    <col min="15116" max="15116" width="5.875" style="546" customWidth="1"/>
    <col min="15117" max="15117" width="9.5" style="546" customWidth="1"/>
    <col min="15118" max="15118" width="8.375" style="546" customWidth="1"/>
    <col min="15119" max="15119" width="9" style="546" customWidth="1"/>
    <col min="15120" max="15120" width="9.375" style="546" customWidth="1"/>
    <col min="15121" max="15121" width="5.125" style="546" customWidth="1"/>
    <col min="15122" max="15122" width="11.375" style="546" bestFit="1" customWidth="1"/>
    <col min="15123" max="15360" width="8.625" style="546"/>
    <col min="15361" max="15361" width="3.5" style="546" customWidth="1"/>
    <col min="15362" max="15362" width="18.5" style="546" customWidth="1"/>
    <col min="15363" max="15364" width="10.25" style="546" customWidth="1"/>
    <col min="15365" max="15365" width="4" style="546" customWidth="1"/>
    <col min="15366" max="15366" width="5.625" style="546" customWidth="1"/>
    <col min="15367" max="15368" width="5.125" style="546" customWidth="1"/>
    <col min="15369" max="15369" width="11.125" style="546" customWidth="1"/>
    <col min="15370" max="15370" width="5.875" style="546" customWidth="1"/>
    <col min="15371" max="15371" width="8.375" style="546" customWidth="1"/>
    <col min="15372" max="15372" width="5.875" style="546" customWidth="1"/>
    <col min="15373" max="15373" width="9.5" style="546" customWidth="1"/>
    <col min="15374" max="15374" width="8.375" style="546" customWidth="1"/>
    <col min="15375" max="15375" width="9" style="546" customWidth="1"/>
    <col min="15376" max="15376" width="9.375" style="546" customWidth="1"/>
    <col min="15377" max="15377" width="5.125" style="546" customWidth="1"/>
    <col min="15378" max="15378" width="11.375" style="546" bestFit="1" customWidth="1"/>
    <col min="15379" max="15616" width="8.625" style="546"/>
    <col min="15617" max="15617" width="3.5" style="546" customWidth="1"/>
    <col min="15618" max="15618" width="18.5" style="546" customWidth="1"/>
    <col min="15619" max="15620" width="10.25" style="546" customWidth="1"/>
    <col min="15621" max="15621" width="4" style="546" customWidth="1"/>
    <col min="15622" max="15622" width="5.625" style="546" customWidth="1"/>
    <col min="15623" max="15624" width="5.125" style="546" customWidth="1"/>
    <col min="15625" max="15625" width="11.125" style="546" customWidth="1"/>
    <col min="15626" max="15626" width="5.875" style="546" customWidth="1"/>
    <col min="15627" max="15627" width="8.375" style="546" customWidth="1"/>
    <col min="15628" max="15628" width="5.875" style="546" customWidth="1"/>
    <col min="15629" max="15629" width="9.5" style="546" customWidth="1"/>
    <col min="15630" max="15630" width="8.375" style="546" customWidth="1"/>
    <col min="15631" max="15631" width="9" style="546" customWidth="1"/>
    <col min="15632" max="15632" width="9.375" style="546" customWidth="1"/>
    <col min="15633" max="15633" width="5.125" style="546" customWidth="1"/>
    <col min="15634" max="15634" width="11.375" style="546" bestFit="1" customWidth="1"/>
    <col min="15635" max="15872" width="8.625" style="546"/>
    <col min="15873" max="15873" width="3.5" style="546" customWidth="1"/>
    <col min="15874" max="15874" width="18.5" style="546" customWidth="1"/>
    <col min="15875" max="15876" width="10.25" style="546" customWidth="1"/>
    <col min="15877" max="15877" width="4" style="546" customWidth="1"/>
    <col min="15878" max="15878" width="5.625" style="546" customWidth="1"/>
    <col min="15879" max="15880" width="5.125" style="546" customWidth="1"/>
    <col min="15881" max="15881" width="11.125" style="546" customWidth="1"/>
    <col min="15882" max="15882" width="5.875" style="546" customWidth="1"/>
    <col min="15883" max="15883" width="8.375" style="546" customWidth="1"/>
    <col min="15884" max="15884" width="5.875" style="546" customWidth="1"/>
    <col min="15885" max="15885" width="9.5" style="546" customWidth="1"/>
    <col min="15886" max="15886" width="8.375" style="546" customWidth="1"/>
    <col min="15887" max="15887" width="9" style="546" customWidth="1"/>
    <col min="15888" max="15888" width="9.375" style="546" customWidth="1"/>
    <col min="15889" max="15889" width="5.125" style="546" customWidth="1"/>
    <col min="15890" max="15890" width="11.375" style="546" bestFit="1" customWidth="1"/>
    <col min="15891" max="16128" width="8.625" style="546"/>
    <col min="16129" max="16129" width="3.5" style="546" customWidth="1"/>
    <col min="16130" max="16130" width="18.5" style="546" customWidth="1"/>
    <col min="16131" max="16132" width="10.25" style="546" customWidth="1"/>
    <col min="16133" max="16133" width="4" style="546" customWidth="1"/>
    <col min="16134" max="16134" width="5.625" style="546" customWidth="1"/>
    <col min="16135" max="16136" width="5.125" style="546" customWidth="1"/>
    <col min="16137" max="16137" width="11.125" style="546" customWidth="1"/>
    <col min="16138" max="16138" width="5.875" style="546" customWidth="1"/>
    <col min="16139" max="16139" width="8.375" style="546" customWidth="1"/>
    <col min="16140" max="16140" width="5.875" style="546" customWidth="1"/>
    <col min="16141" max="16141" width="9.5" style="546" customWidth="1"/>
    <col min="16142" max="16142" width="8.375" style="546" customWidth="1"/>
    <col min="16143" max="16143" width="9" style="546" customWidth="1"/>
    <col min="16144" max="16144" width="9.375" style="546" customWidth="1"/>
    <col min="16145" max="16145" width="5.125" style="546" customWidth="1"/>
    <col min="16146" max="16146" width="11.375" style="546" bestFit="1" customWidth="1"/>
    <col min="16147" max="16384" width="8.625" style="546"/>
  </cols>
  <sheetData>
    <row r="1" spans="1:18" ht="16.5" x14ac:dyDescent="0.25">
      <c r="A1" s="980"/>
      <c r="B1" s="980"/>
      <c r="C1" s="980"/>
      <c r="D1" s="980"/>
    </row>
    <row r="2" spans="1:18" ht="30" customHeight="1" x14ac:dyDescent="0.25">
      <c r="A2" s="851" t="s">
        <v>594</v>
      </c>
      <c r="B2" s="851"/>
      <c r="C2" s="851"/>
      <c r="D2" s="851"/>
      <c r="E2" s="851"/>
      <c r="F2" s="851"/>
      <c r="G2" s="851"/>
      <c r="H2" s="851"/>
      <c r="I2" s="851"/>
      <c r="J2" s="851"/>
      <c r="K2" s="851"/>
      <c r="L2" s="851"/>
      <c r="M2" s="851"/>
      <c r="N2" s="851"/>
      <c r="O2" s="851"/>
      <c r="P2" s="851"/>
      <c r="Q2" s="851"/>
    </row>
    <row r="3" spans="1:18" s="550" customFormat="1" ht="23.25" customHeight="1" x14ac:dyDescent="0.25">
      <c r="A3" s="853" t="str">
        <f>+'4.26a'!A3:Q3</f>
        <v xml:space="preserve">(Kèm theo Nghị quyết  số      /NQ-HĐND ngày       /12/2024 của Hội đồng nhân dân huyện Na Rì) </v>
      </c>
      <c r="B3" s="853"/>
      <c r="C3" s="853"/>
      <c r="D3" s="853"/>
      <c r="E3" s="853"/>
      <c r="F3" s="853"/>
      <c r="G3" s="853"/>
      <c r="H3" s="853"/>
      <c r="I3" s="853"/>
      <c r="J3" s="853"/>
      <c r="K3" s="853"/>
      <c r="L3" s="853"/>
      <c r="M3" s="853"/>
      <c r="N3" s="853"/>
      <c r="O3" s="853"/>
      <c r="P3" s="853"/>
      <c r="Q3" s="853"/>
      <c r="R3" s="549"/>
    </row>
    <row r="4" spans="1:18" x14ac:dyDescent="0.25">
      <c r="A4" s="819"/>
      <c r="O4" s="985" t="s">
        <v>341</v>
      </c>
      <c r="P4" s="985"/>
      <c r="Q4" s="985"/>
    </row>
    <row r="5" spans="1:18" s="552" customFormat="1" ht="28.5" customHeight="1" x14ac:dyDescent="0.2">
      <c r="A5" s="979" t="s">
        <v>0</v>
      </c>
      <c r="B5" s="979" t="s">
        <v>56</v>
      </c>
      <c r="C5" s="979" t="s">
        <v>98</v>
      </c>
      <c r="D5" s="979" t="s">
        <v>99</v>
      </c>
      <c r="E5" s="979"/>
      <c r="F5" s="979"/>
      <c r="G5" s="979"/>
      <c r="H5" s="979"/>
      <c r="I5" s="979"/>
      <c r="J5" s="979"/>
      <c r="K5" s="979"/>
      <c r="L5" s="979"/>
      <c r="M5" s="982" t="s">
        <v>100</v>
      </c>
      <c r="N5" s="982"/>
      <c r="O5" s="982"/>
      <c r="P5" s="982"/>
      <c r="Q5" s="987" t="s">
        <v>20</v>
      </c>
      <c r="R5" s="551"/>
    </row>
    <row r="6" spans="1:18" s="552" customFormat="1" ht="26.25" customHeight="1" x14ac:dyDescent="0.2">
      <c r="A6" s="979"/>
      <c r="B6" s="979"/>
      <c r="C6" s="979"/>
      <c r="D6" s="979" t="s">
        <v>52</v>
      </c>
      <c r="E6" s="979" t="s">
        <v>22</v>
      </c>
      <c r="F6" s="979"/>
      <c r="G6" s="979"/>
      <c r="H6" s="979"/>
      <c r="I6" s="979" t="s">
        <v>18</v>
      </c>
      <c r="J6" s="979"/>
      <c r="K6" s="979" t="s">
        <v>19</v>
      </c>
      <c r="L6" s="979" t="s">
        <v>101</v>
      </c>
      <c r="M6" s="982" t="s">
        <v>52</v>
      </c>
      <c r="N6" s="982" t="s">
        <v>102</v>
      </c>
      <c r="O6" s="982" t="s">
        <v>103</v>
      </c>
      <c r="P6" s="982" t="s">
        <v>104</v>
      </c>
      <c r="Q6" s="987"/>
      <c r="R6" s="551"/>
    </row>
    <row r="7" spans="1:18" s="552" customFormat="1" ht="12.75" x14ac:dyDescent="0.2">
      <c r="A7" s="979"/>
      <c r="B7" s="979"/>
      <c r="C7" s="979"/>
      <c r="D7" s="979"/>
      <c r="E7" s="981" t="s">
        <v>52</v>
      </c>
      <c r="F7" s="983" t="s">
        <v>157</v>
      </c>
      <c r="G7" s="981" t="s">
        <v>82</v>
      </c>
      <c r="H7" s="981" t="s">
        <v>24</v>
      </c>
      <c r="I7" s="986" t="s">
        <v>52</v>
      </c>
      <c r="J7" s="983" t="s">
        <v>157</v>
      </c>
      <c r="K7" s="979"/>
      <c r="L7" s="979"/>
      <c r="M7" s="982"/>
      <c r="N7" s="982"/>
      <c r="O7" s="982"/>
      <c r="P7" s="982"/>
      <c r="Q7" s="987"/>
      <c r="R7" s="551"/>
    </row>
    <row r="8" spans="1:18" s="552" customFormat="1" ht="85.5" customHeight="1" x14ac:dyDescent="0.2">
      <c r="A8" s="979"/>
      <c r="B8" s="979"/>
      <c r="C8" s="979"/>
      <c r="D8" s="979"/>
      <c r="E8" s="981"/>
      <c r="F8" s="984"/>
      <c r="G8" s="981"/>
      <c r="H8" s="981"/>
      <c r="I8" s="986"/>
      <c r="J8" s="984"/>
      <c r="K8" s="979"/>
      <c r="L8" s="979"/>
      <c r="M8" s="982"/>
      <c r="N8" s="982"/>
      <c r="O8" s="982"/>
      <c r="P8" s="982"/>
      <c r="Q8" s="987"/>
      <c r="R8" s="551"/>
    </row>
    <row r="9" spans="1:18" s="552" customFormat="1" ht="15.95" customHeight="1" x14ac:dyDescent="0.2">
      <c r="A9" s="308" t="s">
        <v>2</v>
      </c>
      <c r="B9" s="308" t="s">
        <v>3</v>
      </c>
      <c r="C9" s="308">
        <v>1</v>
      </c>
      <c r="D9" s="308">
        <v>2</v>
      </c>
      <c r="E9" s="343">
        <v>3</v>
      </c>
      <c r="F9" s="343">
        <v>4</v>
      </c>
      <c r="G9" s="343">
        <v>5</v>
      </c>
      <c r="H9" s="343">
        <v>6</v>
      </c>
      <c r="I9" s="344">
        <v>7</v>
      </c>
      <c r="J9" s="308">
        <v>8</v>
      </c>
      <c r="K9" s="308">
        <v>9</v>
      </c>
      <c r="L9" s="308">
        <v>10</v>
      </c>
      <c r="M9" s="308">
        <v>11</v>
      </c>
      <c r="N9" s="308">
        <v>12</v>
      </c>
      <c r="O9" s="308">
        <v>13</v>
      </c>
      <c r="P9" s="308">
        <v>14</v>
      </c>
      <c r="Q9" s="308">
        <v>15</v>
      </c>
      <c r="R9" s="551"/>
    </row>
    <row r="10" spans="1:18" s="554" customFormat="1" ht="24" customHeight="1" x14ac:dyDescent="0.2">
      <c r="A10" s="821"/>
      <c r="B10" s="821" t="s">
        <v>77</v>
      </c>
      <c r="C10" s="822">
        <f t="shared" ref="C10:L10" si="0">SUM(C11:C27)</f>
        <v>169923339.472</v>
      </c>
      <c r="D10" s="822">
        <f t="shared" si="0"/>
        <v>116754449.47200002</v>
      </c>
      <c r="E10" s="822">
        <f t="shared" si="0"/>
        <v>0</v>
      </c>
      <c r="F10" s="822">
        <f t="shared" si="0"/>
        <v>0</v>
      </c>
      <c r="G10" s="822">
        <f t="shared" si="0"/>
        <v>0</v>
      </c>
      <c r="H10" s="822">
        <f t="shared" si="0"/>
        <v>0</v>
      </c>
      <c r="I10" s="822">
        <f>SUM(I11:I27)</f>
        <v>114464349.47200002</v>
      </c>
      <c r="J10" s="822">
        <f t="shared" si="0"/>
        <v>0</v>
      </c>
      <c r="K10" s="822">
        <f>SUM(K11:K27)</f>
        <v>2290100</v>
      </c>
      <c r="L10" s="822">
        <f t="shared" si="0"/>
        <v>0</v>
      </c>
      <c r="M10" s="822">
        <f>SUM(M11:M27)</f>
        <v>53168890</v>
      </c>
      <c r="N10" s="822">
        <f>SUM(N11:N27)</f>
        <v>200000</v>
      </c>
      <c r="O10" s="822">
        <f>SUM(O11:O27)</f>
        <v>7603000</v>
      </c>
      <c r="P10" s="822">
        <f>SUM(P11:P27)</f>
        <v>45365890</v>
      </c>
      <c r="Q10" s="822">
        <f>SUM(Q11:Q27)</f>
        <v>0</v>
      </c>
      <c r="R10" s="553"/>
    </row>
    <row r="11" spans="1:18" s="552" customFormat="1" ht="16.5" customHeight="1" x14ac:dyDescent="0.2">
      <c r="A11" s="543">
        <v>1</v>
      </c>
      <c r="B11" s="555" t="s">
        <v>177</v>
      </c>
      <c r="C11" s="558">
        <f>D11+M11</f>
        <v>11764637.796</v>
      </c>
      <c r="D11" s="558">
        <f>E11+I11+K11+L11</f>
        <v>6958857.7960000001</v>
      </c>
      <c r="E11" s="558"/>
      <c r="F11" s="558"/>
      <c r="G11" s="558"/>
      <c r="H11" s="558"/>
      <c r="I11" s="558">
        <f>'[9]7. TH chi xa 25'!$D$17</f>
        <v>6822357.7960000001</v>
      </c>
      <c r="J11" s="558"/>
      <c r="K11" s="558">
        <f>'[9]7. TH chi xa 25'!$D$42</f>
        <v>136500</v>
      </c>
      <c r="L11" s="558"/>
      <c r="M11" s="558">
        <f>SUM(N11:P11)</f>
        <v>4805780</v>
      </c>
      <c r="N11" s="558">
        <f>+'[8]Biểu 4.29'!D8</f>
        <v>0</v>
      </c>
      <c r="O11" s="558">
        <f>+'[8]Biểu 4.29'!E8</f>
        <v>281000</v>
      </c>
      <c r="P11" s="558">
        <f>'[8]Biểu 4.29'!F8</f>
        <v>4524780</v>
      </c>
      <c r="Q11" s="558"/>
      <c r="R11" s="551"/>
    </row>
    <row r="12" spans="1:18" s="552" customFormat="1" ht="16.5" customHeight="1" x14ac:dyDescent="0.2">
      <c r="A12" s="544">
        <v>2</v>
      </c>
      <c r="B12" s="556" t="s">
        <v>178</v>
      </c>
      <c r="C12" s="559">
        <f t="shared" ref="C12:C27" si="1">D12+M12</f>
        <v>10552806.576000001</v>
      </c>
      <c r="D12" s="559">
        <f t="shared" ref="D12:D27" si="2">E12+I12+K12+L12</f>
        <v>6600266.5760000004</v>
      </c>
      <c r="E12" s="559"/>
      <c r="F12" s="559"/>
      <c r="G12" s="559"/>
      <c r="H12" s="559"/>
      <c r="I12" s="559">
        <f>'[9]7. TH chi xa 25'!$E$17</f>
        <v>6470766.5760000004</v>
      </c>
      <c r="J12" s="559"/>
      <c r="K12" s="559">
        <f>'[9]7. TH chi xa 25'!$E$42</f>
        <v>129500</v>
      </c>
      <c r="L12" s="559"/>
      <c r="M12" s="559">
        <f>SUM(N12:P12)</f>
        <v>3952540</v>
      </c>
      <c r="N12" s="559">
        <f>+'[8]Biểu 4.29'!D9</f>
        <v>100000</v>
      </c>
      <c r="O12" s="559">
        <f>+'[8]Biểu 4.29'!E9</f>
        <v>139000</v>
      </c>
      <c r="P12" s="559">
        <f>'[8]Biểu 4.29'!F9</f>
        <v>3713540</v>
      </c>
      <c r="Q12" s="559"/>
      <c r="R12" s="551"/>
    </row>
    <row r="13" spans="1:18" s="552" customFormat="1" ht="16.5" customHeight="1" x14ac:dyDescent="0.2">
      <c r="A13" s="544">
        <v>3</v>
      </c>
      <c r="B13" s="556" t="s">
        <v>179</v>
      </c>
      <c r="C13" s="559">
        <f t="shared" si="1"/>
        <v>8425630.4479999989</v>
      </c>
      <c r="D13" s="559">
        <f t="shared" si="2"/>
        <v>6328350.4479999999</v>
      </c>
      <c r="E13" s="559"/>
      <c r="F13" s="559"/>
      <c r="G13" s="559"/>
      <c r="H13" s="559"/>
      <c r="I13" s="559">
        <f>'[9]7. TH chi xa 25'!$F$17</f>
        <v>6204250.4479999999</v>
      </c>
      <c r="J13" s="559"/>
      <c r="K13" s="559">
        <f>'[9]7. TH chi xa 25'!$F$42</f>
        <v>124100</v>
      </c>
      <c r="L13" s="559"/>
      <c r="M13" s="559">
        <f t="shared" ref="M13:M27" si="3">SUM(N13:P13)</f>
        <v>2097280</v>
      </c>
      <c r="N13" s="559">
        <f>+'[8]Biểu 4.29'!D10</f>
        <v>0</v>
      </c>
      <c r="O13" s="559">
        <f>+'[8]Biểu 4.29'!E10</f>
        <v>1147400</v>
      </c>
      <c r="P13" s="559">
        <f>'[8]Biểu 4.29'!F10</f>
        <v>949880</v>
      </c>
      <c r="Q13" s="559"/>
      <c r="R13" s="551"/>
    </row>
    <row r="14" spans="1:18" s="552" customFormat="1" ht="16.5" customHeight="1" x14ac:dyDescent="0.2">
      <c r="A14" s="544">
        <v>4</v>
      </c>
      <c r="B14" s="556" t="s">
        <v>180</v>
      </c>
      <c r="C14" s="559">
        <f t="shared" si="1"/>
        <v>10842808.003999999</v>
      </c>
      <c r="D14" s="559">
        <f t="shared" si="2"/>
        <v>6852008.0039999988</v>
      </c>
      <c r="E14" s="559"/>
      <c r="F14" s="559"/>
      <c r="G14" s="559"/>
      <c r="H14" s="559"/>
      <c r="I14" s="559">
        <f>'[9]7. TH chi xa 25'!$G$17</f>
        <v>6717608.0039999988</v>
      </c>
      <c r="J14" s="559"/>
      <c r="K14" s="559">
        <f>'[9]7. TH chi xa 25'!$G$42</f>
        <v>134400</v>
      </c>
      <c r="L14" s="559"/>
      <c r="M14" s="559">
        <f t="shared" si="3"/>
        <v>3990800</v>
      </c>
      <c r="N14" s="559">
        <f>+'[8]Biểu 4.29'!D11</f>
        <v>0</v>
      </c>
      <c r="O14" s="559">
        <f>+'[8]Biểu 4.29'!E11</f>
        <v>178000</v>
      </c>
      <c r="P14" s="559">
        <f>'[8]Biểu 4.29'!F11</f>
        <v>3812800</v>
      </c>
      <c r="Q14" s="559"/>
      <c r="R14" s="551"/>
    </row>
    <row r="15" spans="1:18" s="552" customFormat="1" ht="16.5" customHeight="1" x14ac:dyDescent="0.2">
      <c r="A15" s="544">
        <v>5</v>
      </c>
      <c r="B15" s="556" t="s">
        <v>181</v>
      </c>
      <c r="C15" s="559">
        <f t="shared" si="1"/>
        <v>8492793.4879999999</v>
      </c>
      <c r="D15" s="559">
        <f t="shared" si="2"/>
        <v>6213463.4879999999</v>
      </c>
      <c r="E15" s="559"/>
      <c r="F15" s="559"/>
      <c r="G15" s="559"/>
      <c r="H15" s="559"/>
      <c r="I15" s="559">
        <f>'[9]7. TH chi xa 25'!$H$17</f>
        <v>6091563.4879999999</v>
      </c>
      <c r="J15" s="559"/>
      <c r="K15" s="559">
        <f>'[9]7. TH chi xa 25'!$H$42</f>
        <v>121900</v>
      </c>
      <c r="L15" s="559"/>
      <c r="M15" s="559">
        <f t="shared" si="3"/>
        <v>2279330</v>
      </c>
      <c r="N15" s="559">
        <f>+'[8]Biểu 4.29'!D12</f>
        <v>0</v>
      </c>
      <c r="O15" s="559">
        <f>+'[8]Biểu 4.29'!E12</f>
        <v>151000</v>
      </c>
      <c r="P15" s="559">
        <f>'[8]Biểu 4.29'!F12</f>
        <v>2128330</v>
      </c>
      <c r="Q15" s="559"/>
      <c r="R15" s="551"/>
    </row>
    <row r="16" spans="1:18" s="552" customFormat="1" ht="16.5" customHeight="1" x14ac:dyDescent="0.2">
      <c r="A16" s="544">
        <v>6</v>
      </c>
      <c r="B16" s="556" t="s">
        <v>182</v>
      </c>
      <c r="C16" s="559">
        <f t="shared" si="1"/>
        <v>10314228.168</v>
      </c>
      <c r="D16" s="559">
        <f t="shared" si="2"/>
        <v>6456058.1679999996</v>
      </c>
      <c r="E16" s="559"/>
      <c r="F16" s="559"/>
      <c r="G16" s="559"/>
      <c r="H16" s="559"/>
      <c r="I16" s="559">
        <f>'[9]7. TH chi xa 25'!$I$17</f>
        <v>6329458.1679999996</v>
      </c>
      <c r="J16" s="559"/>
      <c r="K16" s="559">
        <f>'[9]7. TH chi xa 25'!$I$42</f>
        <v>126600</v>
      </c>
      <c r="L16" s="559"/>
      <c r="M16" s="559">
        <f t="shared" si="3"/>
        <v>3858170</v>
      </c>
      <c r="N16" s="559">
        <f>+'[8]Biểu 4.29'!D13</f>
        <v>0</v>
      </c>
      <c r="O16" s="559">
        <f>+'[8]Biểu 4.29'!E13</f>
        <v>143000</v>
      </c>
      <c r="P16" s="559">
        <f>'[8]Biểu 4.29'!F13</f>
        <v>3715170</v>
      </c>
      <c r="Q16" s="559"/>
      <c r="R16" s="551"/>
    </row>
    <row r="17" spans="1:18" s="552" customFormat="1" ht="16.5" customHeight="1" x14ac:dyDescent="0.2">
      <c r="A17" s="544">
        <v>7</v>
      </c>
      <c r="B17" s="556" t="s">
        <v>183</v>
      </c>
      <c r="C17" s="559">
        <f t="shared" si="1"/>
        <v>8876167.9480000008</v>
      </c>
      <c r="D17" s="559">
        <f t="shared" si="2"/>
        <v>6882247.9480000008</v>
      </c>
      <c r="E17" s="559"/>
      <c r="F17" s="559"/>
      <c r="G17" s="559"/>
      <c r="H17" s="559"/>
      <c r="I17" s="559">
        <f>'[9]7. TH chi xa 25'!$J$17</f>
        <v>6747247.9480000008</v>
      </c>
      <c r="J17" s="559"/>
      <c r="K17" s="559">
        <f>'[9]7. TH chi xa 25'!$J$42</f>
        <v>135000</v>
      </c>
      <c r="L17" s="559"/>
      <c r="M17" s="559">
        <f t="shared" si="3"/>
        <v>1993920</v>
      </c>
      <c r="N17" s="559">
        <f>+'[8]Biểu 4.29'!D14</f>
        <v>0</v>
      </c>
      <c r="O17" s="559">
        <f>+'[8]Biểu 4.29'!E14</f>
        <v>142000</v>
      </c>
      <c r="P17" s="559">
        <f>'[8]Biểu 4.29'!F14</f>
        <v>1851920</v>
      </c>
      <c r="Q17" s="559"/>
      <c r="R17" s="551"/>
    </row>
    <row r="18" spans="1:18" s="552" customFormat="1" ht="16.5" customHeight="1" x14ac:dyDescent="0.2">
      <c r="A18" s="544">
        <v>8</v>
      </c>
      <c r="B18" s="556" t="s">
        <v>184</v>
      </c>
      <c r="C18" s="559">
        <f t="shared" si="1"/>
        <v>7875562.1880000001</v>
      </c>
      <c r="D18" s="559">
        <f t="shared" si="2"/>
        <v>6182812.1880000001</v>
      </c>
      <c r="E18" s="559"/>
      <c r="F18" s="559"/>
      <c r="G18" s="559"/>
      <c r="H18" s="559"/>
      <c r="I18" s="559">
        <f>'[9]7. TH chi xa 25'!$K$17</f>
        <v>6061512.1880000001</v>
      </c>
      <c r="J18" s="559"/>
      <c r="K18" s="559">
        <f>'[9]7. TH chi xa 25'!$K$42</f>
        <v>121300</v>
      </c>
      <c r="L18" s="559"/>
      <c r="M18" s="559">
        <f t="shared" si="3"/>
        <v>1692750</v>
      </c>
      <c r="N18" s="559">
        <f>+'[8]Biểu 4.29'!D15</f>
        <v>0</v>
      </c>
      <c r="O18" s="559">
        <f>+'[8]Biểu 4.29'!E15</f>
        <v>162000</v>
      </c>
      <c r="P18" s="559">
        <f>'[8]Biểu 4.29'!F15</f>
        <v>1530750</v>
      </c>
      <c r="Q18" s="559"/>
      <c r="R18" s="551"/>
    </row>
    <row r="19" spans="1:18" s="552" customFormat="1" ht="16.5" customHeight="1" x14ac:dyDescent="0.2">
      <c r="A19" s="544">
        <v>9</v>
      </c>
      <c r="B19" s="556" t="s">
        <v>185</v>
      </c>
      <c r="C19" s="559">
        <f t="shared" si="1"/>
        <v>10311040.072000001</v>
      </c>
      <c r="D19" s="559">
        <f t="shared" si="2"/>
        <v>7276600.0720000006</v>
      </c>
      <c r="E19" s="559"/>
      <c r="F19" s="559"/>
      <c r="G19" s="559"/>
      <c r="H19" s="559"/>
      <c r="I19" s="559">
        <f>'[9]7. TH chi xa 25'!$L$17</f>
        <v>7133900.0720000006</v>
      </c>
      <c r="J19" s="559"/>
      <c r="K19" s="559">
        <f>'[9]7. TH chi xa 25'!$L$42</f>
        <v>142700</v>
      </c>
      <c r="L19" s="559"/>
      <c r="M19" s="559">
        <f t="shared" si="3"/>
        <v>3034440</v>
      </c>
      <c r="N19" s="559">
        <f>+'[8]Biểu 4.29'!D16</f>
        <v>0</v>
      </c>
      <c r="O19" s="559">
        <f>+'[8]Biểu 4.29'!E16</f>
        <v>147000</v>
      </c>
      <c r="P19" s="559">
        <f>'[8]Biểu 4.29'!F16</f>
        <v>2887440</v>
      </c>
      <c r="Q19" s="559"/>
      <c r="R19" s="551"/>
    </row>
    <row r="20" spans="1:18" s="552" customFormat="1" ht="16.5" customHeight="1" x14ac:dyDescent="0.2">
      <c r="A20" s="544">
        <v>10</v>
      </c>
      <c r="B20" s="556" t="s">
        <v>186</v>
      </c>
      <c r="C20" s="559">
        <f t="shared" si="1"/>
        <v>12311220.699999999</v>
      </c>
      <c r="D20" s="559">
        <f t="shared" si="2"/>
        <v>7956670.7000000002</v>
      </c>
      <c r="E20" s="559"/>
      <c r="F20" s="559"/>
      <c r="G20" s="559"/>
      <c r="H20" s="559"/>
      <c r="I20" s="559">
        <f>'[9]7. TH chi xa 25'!$M$17</f>
        <v>7800570.7000000002</v>
      </c>
      <c r="J20" s="559"/>
      <c r="K20" s="559">
        <f>'[9]7. TH chi xa 25'!$M$42</f>
        <v>156100</v>
      </c>
      <c r="L20" s="559"/>
      <c r="M20" s="559">
        <f t="shared" si="3"/>
        <v>4354550</v>
      </c>
      <c r="N20" s="559">
        <f>+'[8]Biểu 4.29'!D17</f>
        <v>0</v>
      </c>
      <c r="O20" s="559">
        <f>+'[8]Biểu 4.29'!E17</f>
        <v>230000</v>
      </c>
      <c r="P20" s="559">
        <f>'[8]Biểu 4.29'!F17</f>
        <v>4124550</v>
      </c>
      <c r="Q20" s="559"/>
      <c r="R20" s="551"/>
    </row>
    <row r="21" spans="1:18" s="552" customFormat="1" ht="16.5" customHeight="1" x14ac:dyDescent="0.2">
      <c r="A21" s="544">
        <v>11</v>
      </c>
      <c r="B21" s="556" t="s">
        <v>187</v>
      </c>
      <c r="C21" s="559">
        <f t="shared" si="1"/>
        <v>10508127.199999999</v>
      </c>
      <c r="D21" s="559">
        <f t="shared" si="2"/>
        <v>7918427.2000000002</v>
      </c>
      <c r="E21" s="559"/>
      <c r="F21" s="559"/>
      <c r="G21" s="559"/>
      <c r="H21" s="559"/>
      <c r="I21" s="559">
        <f>'[9]7. TH chi xa 25'!$N$17</f>
        <v>7763127.2000000002</v>
      </c>
      <c r="J21" s="559"/>
      <c r="K21" s="559">
        <f>'[9]7. TH chi xa 25'!$N$42</f>
        <v>155300</v>
      </c>
      <c r="L21" s="559"/>
      <c r="M21" s="559">
        <f t="shared" si="3"/>
        <v>2589700</v>
      </c>
      <c r="N21" s="559">
        <f>+'[8]Biểu 4.29'!D18</f>
        <v>0</v>
      </c>
      <c r="O21" s="559">
        <f>+'[8]Biểu 4.29'!E18</f>
        <v>155000</v>
      </c>
      <c r="P21" s="559">
        <f>'[8]Biểu 4.29'!F18</f>
        <v>2434700</v>
      </c>
      <c r="Q21" s="559"/>
      <c r="R21" s="551"/>
    </row>
    <row r="22" spans="1:18" s="552" customFormat="1" ht="16.5" customHeight="1" x14ac:dyDescent="0.2">
      <c r="A22" s="544">
        <v>12</v>
      </c>
      <c r="B22" s="556" t="s">
        <v>188</v>
      </c>
      <c r="C22" s="559">
        <f t="shared" si="1"/>
        <v>9076685.0480000004</v>
      </c>
      <c r="D22" s="559">
        <f t="shared" si="2"/>
        <v>7901085.0480000004</v>
      </c>
      <c r="E22" s="559"/>
      <c r="F22" s="559"/>
      <c r="G22" s="559"/>
      <c r="H22" s="559"/>
      <c r="I22" s="559">
        <f>'[9]7. TH chi xa 25'!$O$17</f>
        <v>7746085.0480000004</v>
      </c>
      <c r="J22" s="559"/>
      <c r="K22" s="559">
        <f>'[9]7. TH chi xa 25'!$O$42</f>
        <v>155000</v>
      </c>
      <c r="L22" s="559"/>
      <c r="M22" s="559">
        <f t="shared" si="3"/>
        <v>1175600</v>
      </c>
      <c r="N22" s="559">
        <f>+'[8]Biểu 4.29'!D19</f>
        <v>0</v>
      </c>
      <c r="O22" s="559">
        <f>+'[8]Biểu 4.29'!E19</f>
        <v>198000</v>
      </c>
      <c r="P22" s="559">
        <f>'[8]Biểu 4.29'!F19</f>
        <v>977600</v>
      </c>
      <c r="Q22" s="559"/>
      <c r="R22" s="551"/>
    </row>
    <row r="23" spans="1:18" s="552" customFormat="1" ht="16.5" customHeight="1" x14ac:dyDescent="0.2">
      <c r="A23" s="544">
        <v>13</v>
      </c>
      <c r="B23" s="556" t="s">
        <v>189</v>
      </c>
      <c r="C23" s="559">
        <f t="shared" si="1"/>
        <v>8680574.3839999996</v>
      </c>
      <c r="D23" s="559">
        <f t="shared" si="2"/>
        <v>6234384.3839999996</v>
      </c>
      <c r="E23" s="559"/>
      <c r="F23" s="559"/>
      <c r="G23" s="559"/>
      <c r="H23" s="559"/>
      <c r="I23" s="559">
        <f>'[9]7. TH chi xa 25'!$P$17</f>
        <v>6112084.3839999996</v>
      </c>
      <c r="J23" s="559"/>
      <c r="K23" s="559">
        <f>'[9]7. TH chi xa 25'!$P$42</f>
        <v>122300</v>
      </c>
      <c r="L23" s="559"/>
      <c r="M23" s="559">
        <f t="shared" si="3"/>
        <v>2446190</v>
      </c>
      <c r="N23" s="559">
        <f>+'[8]Biểu 4.29'!D20</f>
        <v>100000</v>
      </c>
      <c r="O23" s="559">
        <f>+'[8]Biểu 4.29'!E20</f>
        <v>522700</v>
      </c>
      <c r="P23" s="559">
        <f>'[8]Biểu 4.29'!F20</f>
        <v>1823490</v>
      </c>
      <c r="Q23" s="559"/>
      <c r="R23" s="551"/>
    </row>
    <row r="24" spans="1:18" s="552" customFormat="1" ht="16.5" customHeight="1" x14ac:dyDescent="0.2">
      <c r="A24" s="544">
        <v>14</v>
      </c>
      <c r="B24" s="556" t="s">
        <v>190</v>
      </c>
      <c r="C24" s="559">
        <f t="shared" si="1"/>
        <v>9458461.4560000002</v>
      </c>
      <c r="D24" s="559">
        <f t="shared" si="2"/>
        <v>6403521.4560000002</v>
      </c>
      <c r="E24" s="559"/>
      <c r="F24" s="559"/>
      <c r="G24" s="559"/>
      <c r="H24" s="559"/>
      <c r="I24" s="559">
        <f>'[9]7. TH chi xa 25'!$Q$17</f>
        <v>6277921.4560000002</v>
      </c>
      <c r="J24" s="559"/>
      <c r="K24" s="559">
        <f>'[9]7. TH chi xa 25'!$Q$42</f>
        <v>125600</v>
      </c>
      <c r="L24" s="559"/>
      <c r="M24" s="559">
        <f t="shared" si="3"/>
        <v>3054940</v>
      </c>
      <c r="N24" s="559">
        <f>+'[8]Biểu 4.29'!D21</f>
        <v>0</v>
      </c>
      <c r="O24" s="559">
        <f>+'[8]Biểu 4.29'!E21</f>
        <v>153000</v>
      </c>
      <c r="P24" s="559">
        <f>'[8]Biểu 4.29'!F21</f>
        <v>2901940</v>
      </c>
      <c r="Q24" s="559"/>
      <c r="R24" s="551"/>
    </row>
    <row r="25" spans="1:18" s="552" customFormat="1" ht="16.5" customHeight="1" x14ac:dyDescent="0.2">
      <c r="A25" s="544">
        <v>15</v>
      </c>
      <c r="B25" s="556" t="s">
        <v>191</v>
      </c>
      <c r="C25" s="559">
        <f t="shared" si="1"/>
        <v>11196961.987999998</v>
      </c>
      <c r="D25" s="559">
        <f t="shared" si="2"/>
        <v>7320511.987999999</v>
      </c>
      <c r="E25" s="559"/>
      <c r="F25" s="559"/>
      <c r="G25" s="559"/>
      <c r="H25" s="559"/>
      <c r="I25" s="559">
        <f>'[9]7. TH chi xa 25'!$R$17</f>
        <v>7176911.987999999</v>
      </c>
      <c r="J25" s="559"/>
      <c r="K25" s="559">
        <f>'[9]7. TH chi xa 25'!$R$42</f>
        <v>143600</v>
      </c>
      <c r="L25" s="559"/>
      <c r="M25" s="559">
        <f t="shared" si="3"/>
        <v>3876450</v>
      </c>
      <c r="N25" s="559">
        <f>+'[8]Biểu 4.29'!D22</f>
        <v>0</v>
      </c>
      <c r="O25" s="559">
        <f>+'[8]Biểu 4.29'!E22</f>
        <v>161000</v>
      </c>
      <c r="P25" s="559">
        <f>'[8]Biểu 4.29'!F22</f>
        <v>3715450</v>
      </c>
      <c r="Q25" s="559"/>
      <c r="R25" s="551"/>
    </row>
    <row r="26" spans="1:18" s="552" customFormat="1" ht="16.5" customHeight="1" x14ac:dyDescent="0.2">
      <c r="A26" s="544">
        <v>16</v>
      </c>
      <c r="B26" s="556" t="s">
        <v>192</v>
      </c>
      <c r="C26" s="559">
        <f t="shared" si="1"/>
        <v>9962024.1600000001</v>
      </c>
      <c r="D26" s="559">
        <f t="shared" si="2"/>
        <v>6359014.1599999992</v>
      </c>
      <c r="E26" s="559"/>
      <c r="F26" s="559"/>
      <c r="G26" s="559"/>
      <c r="H26" s="559"/>
      <c r="I26" s="559">
        <f>'[9]7. TH chi xa 25'!$S$17</f>
        <v>6234314.1599999992</v>
      </c>
      <c r="J26" s="559"/>
      <c r="K26" s="559">
        <f>'[9]7. TH chi xa 25'!$S$42</f>
        <v>124700</v>
      </c>
      <c r="L26" s="559"/>
      <c r="M26" s="559">
        <f t="shared" si="3"/>
        <v>3603010</v>
      </c>
      <c r="N26" s="559">
        <f>+'[8]Biểu 4.29'!D23</f>
        <v>0</v>
      </c>
      <c r="O26" s="559">
        <f>+'[8]Biểu 4.29'!E23</f>
        <v>146000</v>
      </c>
      <c r="P26" s="559">
        <f>'[8]Biểu 4.29'!F23</f>
        <v>3457010</v>
      </c>
      <c r="Q26" s="559"/>
      <c r="R26" s="551"/>
    </row>
    <row r="27" spans="1:18" s="552" customFormat="1" ht="17.25" customHeight="1" x14ac:dyDescent="0.2">
      <c r="A27" s="545">
        <v>17</v>
      </c>
      <c r="B27" s="557" t="s">
        <v>236</v>
      </c>
      <c r="C27" s="560">
        <f t="shared" si="1"/>
        <v>11273609.848000001</v>
      </c>
      <c r="D27" s="560">
        <f t="shared" si="2"/>
        <v>6910169.8480000002</v>
      </c>
      <c r="E27" s="560"/>
      <c r="F27" s="560"/>
      <c r="G27" s="560"/>
      <c r="H27" s="560"/>
      <c r="I27" s="560">
        <f>'[9]7. TH chi xa 25'!$T$17</f>
        <v>6774669.8480000002</v>
      </c>
      <c r="J27" s="560"/>
      <c r="K27" s="560">
        <f>'[9]7. TH chi xa 25'!$T$42</f>
        <v>135500</v>
      </c>
      <c r="L27" s="560"/>
      <c r="M27" s="560">
        <f t="shared" si="3"/>
        <v>4363440</v>
      </c>
      <c r="N27" s="560">
        <f>+'[8]Biểu 4.29'!D24</f>
        <v>0</v>
      </c>
      <c r="O27" s="560">
        <f>+'[8]Biểu 4.29'!E24</f>
        <v>3546900</v>
      </c>
      <c r="P27" s="560">
        <f>'[8]Biểu 4.29'!F24</f>
        <v>816540</v>
      </c>
      <c r="Q27" s="560"/>
      <c r="R27" s="551"/>
    </row>
    <row r="28" spans="1:18" s="552" customFormat="1" ht="12.75" x14ac:dyDescent="0.2">
      <c r="A28" s="345"/>
      <c r="B28" s="345"/>
      <c r="C28" s="345"/>
      <c r="D28" s="345"/>
      <c r="E28" s="345"/>
      <c r="F28" s="345"/>
      <c r="G28" s="345"/>
      <c r="H28" s="345"/>
      <c r="I28" s="346"/>
      <c r="J28" s="345"/>
      <c r="K28" s="345"/>
      <c r="L28" s="345"/>
      <c r="M28" s="345"/>
      <c r="N28" s="345"/>
      <c r="O28" s="345"/>
      <c r="P28" s="345"/>
      <c r="Q28" s="345"/>
      <c r="R28" s="551"/>
    </row>
    <row r="29" spans="1:18" s="552" customFormat="1" ht="12.75" x14ac:dyDescent="0.2">
      <c r="A29" s="345"/>
      <c r="B29" s="345"/>
      <c r="C29" s="345"/>
      <c r="D29" s="345"/>
      <c r="E29" s="345"/>
      <c r="F29" s="345"/>
      <c r="G29" s="345"/>
      <c r="H29" s="345"/>
      <c r="I29" s="346"/>
      <c r="J29" s="345"/>
      <c r="K29" s="345"/>
      <c r="L29" s="345"/>
      <c r="M29" s="345"/>
      <c r="N29" s="345"/>
      <c r="O29" s="345"/>
      <c r="P29" s="345"/>
      <c r="Q29" s="345"/>
      <c r="R29" s="551"/>
    </row>
    <row r="30" spans="1:18" s="552" customFormat="1" ht="12.75" x14ac:dyDescent="0.2">
      <c r="A30" s="345"/>
      <c r="B30" s="345"/>
      <c r="C30" s="345"/>
      <c r="D30" s="345"/>
      <c r="E30" s="345"/>
      <c r="F30" s="345"/>
      <c r="G30" s="345"/>
      <c r="H30" s="345"/>
      <c r="I30" s="346"/>
      <c r="J30" s="345"/>
      <c r="K30" s="345"/>
      <c r="L30" s="345"/>
      <c r="M30" s="345"/>
      <c r="N30" s="345"/>
      <c r="O30" s="345"/>
      <c r="P30" s="345"/>
      <c r="Q30" s="345"/>
      <c r="R30" s="551"/>
    </row>
  </sheetData>
  <mergeCells count="25">
    <mergeCell ref="A3:Q3"/>
    <mergeCell ref="O4:Q4"/>
    <mergeCell ref="F7:F8"/>
    <mergeCell ref="I7:I8"/>
    <mergeCell ref="H7:H8"/>
    <mergeCell ref="Q5:Q8"/>
    <mergeCell ref="O6:O8"/>
    <mergeCell ref="N6:N8"/>
    <mergeCell ref="M6:M8"/>
    <mergeCell ref="A1:D1"/>
    <mergeCell ref="A2:Q2"/>
    <mergeCell ref="A5:A8"/>
    <mergeCell ref="B5:B8"/>
    <mergeCell ref="C5:C8"/>
    <mergeCell ref="K6:K8"/>
    <mergeCell ref="E7:E8"/>
    <mergeCell ref="E6:H6"/>
    <mergeCell ref="D6:D8"/>
    <mergeCell ref="M5:P5"/>
    <mergeCell ref="P6:P8"/>
    <mergeCell ref="D5:L5"/>
    <mergeCell ref="J7:J8"/>
    <mergeCell ref="G7:G8"/>
    <mergeCell ref="I6:J6"/>
    <mergeCell ref="L6:L8"/>
  </mergeCells>
  <phoneticPr fontId="0" type="noConversion"/>
  <pageMargins left="0.23622047244094499" right="0.15748031496063" top="0.59055118110236204" bottom="0.2" header="0.31496062992126" footer="0.196850393700787"/>
  <pageSetup paperSize="9" firstPageNumber="108" orientation="landscape" useFirstPageNumber="1" r:id="rId1"/>
  <headerFooter>
    <oddHeader>&amp;RBiểu số 4.28</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4"/>
  <sheetViews>
    <sheetView workbookViewId="0">
      <selection activeCell="H20" sqref="H20"/>
    </sheetView>
  </sheetViews>
  <sheetFormatPr defaultColWidth="8.875" defaultRowHeight="15.75" x14ac:dyDescent="0.25"/>
  <cols>
    <col min="1" max="1" width="4.625" style="245" customWidth="1"/>
    <col min="2" max="2" width="25.125" style="245" customWidth="1"/>
    <col min="3" max="4" width="14.5" style="245" customWidth="1"/>
    <col min="5" max="5" width="12.625" style="245" customWidth="1"/>
    <col min="6" max="6" width="12.375" style="245" customWidth="1"/>
    <col min="7" max="9" width="8.875" style="245"/>
    <col min="10" max="10" width="15.75" style="245" customWidth="1"/>
    <col min="11" max="256" width="8.875" style="245"/>
    <col min="257" max="257" width="4.625" style="245" customWidth="1"/>
    <col min="258" max="258" width="25.125" style="245" customWidth="1"/>
    <col min="259" max="260" width="14.5" style="245" customWidth="1"/>
    <col min="261" max="261" width="12.625" style="245" customWidth="1"/>
    <col min="262" max="262" width="12.375" style="245" customWidth="1"/>
    <col min="263" max="265" width="8.875" style="245"/>
    <col min="266" max="266" width="15.75" style="245" customWidth="1"/>
    <col min="267" max="512" width="8.875" style="245"/>
    <col min="513" max="513" width="4.625" style="245" customWidth="1"/>
    <col min="514" max="514" width="25.125" style="245" customWidth="1"/>
    <col min="515" max="516" width="14.5" style="245" customWidth="1"/>
    <col min="517" max="517" width="12.625" style="245" customWidth="1"/>
    <col min="518" max="518" width="12.375" style="245" customWidth="1"/>
    <col min="519" max="521" width="8.875" style="245"/>
    <col min="522" max="522" width="15.75" style="245" customWidth="1"/>
    <col min="523" max="768" width="8.875" style="245"/>
    <col min="769" max="769" width="4.625" style="245" customWidth="1"/>
    <col min="770" max="770" width="25.125" style="245" customWidth="1"/>
    <col min="771" max="772" width="14.5" style="245" customWidth="1"/>
    <col min="773" max="773" width="12.625" style="245" customWidth="1"/>
    <col min="774" max="774" width="12.375" style="245" customWidth="1"/>
    <col min="775" max="777" width="8.875" style="245"/>
    <col min="778" max="778" width="15.75" style="245" customWidth="1"/>
    <col min="779" max="1024" width="8.875" style="245"/>
    <col min="1025" max="1025" width="4.625" style="245" customWidth="1"/>
    <col min="1026" max="1026" width="25.125" style="245" customWidth="1"/>
    <col min="1027" max="1028" width="14.5" style="245" customWidth="1"/>
    <col min="1029" max="1029" width="12.625" style="245" customWidth="1"/>
    <col min="1030" max="1030" width="12.375" style="245" customWidth="1"/>
    <col min="1031" max="1033" width="8.875" style="245"/>
    <col min="1034" max="1034" width="15.75" style="245" customWidth="1"/>
    <col min="1035" max="1280" width="8.875" style="245"/>
    <col min="1281" max="1281" width="4.625" style="245" customWidth="1"/>
    <col min="1282" max="1282" width="25.125" style="245" customWidth="1"/>
    <col min="1283" max="1284" width="14.5" style="245" customWidth="1"/>
    <col min="1285" max="1285" width="12.625" style="245" customWidth="1"/>
    <col min="1286" max="1286" width="12.375" style="245" customWidth="1"/>
    <col min="1287" max="1289" width="8.875" style="245"/>
    <col min="1290" max="1290" width="15.75" style="245" customWidth="1"/>
    <col min="1291" max="1536" width="8.875" style="245"/>
    <col min="1537" max="1537" width="4.625" style="245" customWidth="1"/>
    <col min="1538" max="1538" width="25.125" style="245" customWidth="1"/>
    <col min="1539" max="1540" width="14.5" style="245" customWidth="1"/>
    <col min="1541" max="1541" width="12.625" style="245" customWidth="1"/>
    <col min="1542" max="1542" width="12.375" style="245" customWidth="1"/>
    <col min="1543" max="1545" width="8.875" style="245"/>
    <col min="1546" max="1546" width="15.75" style="245" customWidth="1"/>
    <col min="1547" max="1792" width="8.875" style="245"/>
    <col min="1793" max="1793" width="4.625" style="245" customWidth="1"/>
    <col min="1794" max="1794" width="25.125" style="245" customWidth="1"/>
    <col min="1795" max="1796" width="14.5" style="245" customWidth="1"/>
    <col min="1797" max="1797" width="12.625" style="245" customWidth="1"/>
    <col min="1798" max="1798" width="12.375" style="245" customWidth="1"/>
    <col min="1799" max="1801" width="8.875" style="245"/>
    <col min="1802" max="1802" width="15.75" style="245" customWidth="1"/>
    <col min="1803" max="2048" width="8.875" style="245"/>
    <col min="2049" max="2049" width="4.625" style="245" customWidth="1"/>
    <col min="2050" max="2050" width="25.125" style="245" customWidth="1"/>
    <col min="2051" max="2052" width="14.5" style="245" customWidth="1"/>
    <col min="2053" max="2053" width="12.625" style="245" customWidth="1"/>
    <col min="2054" max="2054" width="12.375" style="245" customWidth="1"/>
    <col min="2055" max="2057" width="8.875" style="245"/>
    <col min="2058" max="2058" width="15.75" style="245" customWidth="1"/>
    <col min="2059" max="2304" width="8.875" style="245"/>
    <col min="2305" max="2305" width="4.625" style="245" customWidth="1"/>
    <col min="2306" max="2306" width="25.125" style="245" customWidth="1"/>
    <col min="2307" max="2308" width="14.5" style="245" customWidth="1"/>
    <col min="2309" max="2309" width="12.625" style="245" customWidth="1"/>
    <col min="2310" max="2310" width="12.375" style="245" customWidth="1"/>
    <col min="2311" max="2313" width="8.875" style="245"/>
    <col min="2314" max="2314" width="15.75" style="245" customWidth="1"/>
    <col min="2315" max="2560" width="8.875" style="245"/>
    <col min="2561" max="2561" width="4.625" style="245" customWidth="1"/>
    <col min="2562" max="2562" width="25.125" style="245" customWidth="1"/>
    <col min="2563" max="2564" width="14.5" style="245" customWidth="1"/>
    <col min="2565" max="2565" width="12.625" style="245" customWidth="1"/>
    <col min="2566" max="2566" width="12.375" style="245" customWidth="1"/>
    <col min="2567" max="2569" width="8.875" style="245"/>
    <col min="2570" max="2570" width="15.75" style="245" customWidth="1"/>
    <col min="2571" max="2816" width="8.875" style="245"/>
    <col min="2817" max="2817" width="4.625" style="245" customWidth="1"/>
    <col min="2818" max="2818" width="25.125" style="245" customWidth="1"/>
    <col min="2819" max="2820" width="14.5" style="245" customWidth="1"/>
    <col min="2821" max="2821" width="12.625" style="245" customWidth="1"/>
    <col min="2822" max="2822" width="12.375" style="245" customWidth="1"/>
    <col min="2823" max="2825" width="8.875" style="245"/>
    <col min="2826" max="2826" width="15.75" style="245" customWidth="1"/>
    <col min="2827" max="3072" width="8.875" style="245"/>
    <col min="3073" max="3073" width="4.625" style="245" customWidth="1"/>
    <col min="3074" max="3074" width="25.125" style="245" customWidth="1"/>
    <col min="3075" max="3076" width="14.5" style="245" customWidth="1"/>
    <col min="3077" max="3077" width="12.625" style="245" customWidth="1"/>
    <col min="3078" max="3078" width="12.375" style="245" customWidth="1"/>
    <col min="3079" max="3081" width="8.875" style="245"/>
    <col min="3082" max="3082" width="15.75" style="245" customWidth="1"/>
    <col min="3083" max="3328" width="8.875" style="245"/>
    <col min="3329" max="3329" width="4.625" style="245" customWidth="1"/>
    <col min="3330" max="3330" width="25.125" style="245" customWidth="1"/>
    <col min="3331" max="3332" width="14.5" style="245" customWidth="1"/>
    <col min="3333" max="3333" width="12.625" style="245" customWidth="1"/>
    <col min="3334" max="3334" width="12.375" style="245" customWidth="1"/>
    <col min="3335" max="3337" width="8.875" style="245"/>
    <col min="3338" max="3338" width="15.75" style="245" customWidth="1"/>
    <col min="3339" max="3584" width="8.875" style="245"/>
    <col min="3585" max="3585" width="4.625" style="245" customWidth="1"/>
    <col min="3586" max="3586" width="25.125" style="245" customWidth="1"/>
    <col min="3587" max="3588" width="14.5" style="245" customWidth="1"/>
    <col min="3589" max="3589" width="12.625" style="245" customWidth="1"/>
    <col min="3590" max="3590" width="12.375" style="245" customWidth="1"/>
    <col min="3591" max="3593" width="8.875" style="245"/>
    <col min="3594" max="3594" width="15.75" style="245" customWidth="1"/>
    <col min="3595" max="3840" width="8.875" style="245"/>
    <col min="3841" max="3841" width="4.625" style="245" customWidth="1"/>
    <col min="3842" max="3842" width="25.125" style="245" customWidth="1"/>
    <col min="3843" max="3844" width="14.5" style="245" customWidth="1"/>
    <col min="3845" max="3845" width="12.625" style="245" customWidth="1"/>
    <col min="3846" max="3846" width="12.375" style="245" customWidth="1"/>
    <col min="3847" max="3849" width="8.875" style="245"/>
    <col min="3850" max="3850" width="15.75" style="245" customWidth="1"/>
    <col min="3851" max="4096" width="8.875" style="245"/>
    <col min="4097" max="4097" width="4.625" style="245" customWidth="1"/>
    <col min="4098" max="4098" width="25.125" style="245" customWidth="1"/>
    <col min="4099" max="4100" width="14.5" style="245" customWidth="1"/>
    <col min="4101" max="4101" width="12.625" style="245" customWidth="1"/>
    <col min="4102" max="4102" width="12.375" style="245" customWidth="1"/>
    <col min="4103" max="4105" width="8.875" style="245"/>
    <col min="4106" max="4106" width="15.75" style="245" customWidth="1"/>
    <col min="4107" max="4352" width="8.875" style="245"/>
    <col min="4353" max="4353" width="4.625" style="245" customWidth="1"/>
    <col min="4354" max="4354" width="25.125" style="245" customWidth="1"/>
    <col min="4355" max="4356" width="14.5" style="245" customWidth="1"/>
    <col min="4357" max="4357" width="12.625" style="245" customWidth="1"/>
    <col min="4358" max="4358" width="12.375" style="245" customWidth="1"/>
    <col min="4359" max="4361" width="8.875" style="245"/>
    <col min="4362" max="4362" width="15.75" style="245" customWidth="1"/>
    <col min="4363" max="4608" width="8.875" style="245"/>
    <col min="4609" max="4609" width="4.625" style="245" customWidth="1"/>
    <col min="4610" max="4610" width="25.125" style="245" customWidth="1"/>
    <col min="4611" max="4612" width="14.5" style="245" customWidth="1"/>
    <col min="4613" max="4613" width="12.625" style="245" customWidth="1"/>
    <col min="4614" max="4614" width="12.375" style="245" customWidth="1"/>
    <col min="4615" max="4617" width="8.875" style="245"/>
    <col min="4618" max="4618" width="15.75" style="245" customWidth="1"/>
    <col min="4619" max="4864" width="8.875" style="245"/>
    <col min="4865" max="4865" width="4.625" style="245" customWidth="1"/>
    <col min="4866" max="4866" width="25.125" style="245" customWidth="1"/>
    <col min="4867" max="4868" width="14.5" style="245" customWidth="1"/>
    <col min="4869" max="4869" width="12.625" style="245" customWidth="1"/>
    <col min="4870" max="4870" width="12.375" style="245" customWidth="1"/>
    <col min="4871" max="4873" width="8.875" style="245"/>
    <col min="4874" max="4874" width="15.75" style="245" customWidth="1"/>
    <col min="4875" max="5120" width="8.875" style="245"/>
    <col min="5121" max="5121" width="4.625" style="245" customWidth="1"/>
    <col min="5122" max="5122" width="25.125" style="245" customWidth="1"/>
    <col min="5123" max="5124" width="14.5" style="245" customWidth="1"/>
    <col min="5125" max="5125" width="12.625" style="245" customWidth="1"/>
    <col min="5126" max="5126" width="12.375" style="245" customWidth="1"/>
    <col min="5127" max="5129" width="8.875" style="245"/>
    <col min="5130" max="5130" width="15.75" style="245" customWidth="1"/>
    <col min="5131" max="5376" width="8.875" style="245"/>
    <col min="5377" max="5377" width="4.625" style="245" customWidth="1"/>
    <col min="5378" max="5378" width="25.125" style="245" customWidth="1"/>
    <col min="5379" max="5380" width="14.5" style="245" customWidth="1"/>
    <col min="5381" max="5381" width="12.625" style="245" customWidth="1"/>
    <col min="5382" max="5382" width="12.375" style="245" customWidth="1"/>
    <col min="5383" max="5385" width="8.875" style="245"/>
    <col min="5386" max="5386" width="15.75" style="245" customWidth="1"/>
    <col min="5387" max="5632" width="8.875" style="245"/>
    <col min="5633" max="5633" width="4.625" style="245" customWidth="1"/>
    <col min="5634" max="5634" width="25.125" style="245" customWidth="1"/>
    <col min="5635" max="5636" width="14.5" style="245" customWidth="1"/>
    <col min="5637" max="5637" width="12.625" style="245" customWidth="1"/>
    <col min="5638" max="5638" width="12.375" style="245" customWidth="1"/>
    <col min="5639" max="5641" width="8.875" style="245"/>
    <col min="5642" max="5642" width="15.75" style="245" customWidth="1"/>
    <col min="5643" max="5888" width="8.875" style="245"/>
    <col min="5889" max="5889" width="4.625" style="245" customWidth="1"/>
    <col min="5890" max="5890" width="25.125" style="245" customWidth="1"/>
    <col min="5891" max="5892" width="14.5" style="245" customWidth="1"/>
    <col min="5893" max="5893" width="12.625" style="245" customWidth="1"/>
    <col min="5894" max="5894" width="12.375" style="245" customWidth="1"/>
    <col min="5895" max="5897" width="8.875" style="245"/>
    <col min="5898" max="5898" width="15.75" style="245" customWidth="1"/>
    <col min="5899" max="6144" width="8.875" style="245"/>
    <col min="6145" max="6145" width="4.625" style="245" customWidth="1"/>
    <col min="6146" max="6146" width="25.125" style="245" customWidth="1"/>
    <col min="6147" max="6148" width="14.5" style="245" customWidth="1"/>
    <col min="6149" max="6149" width="12.625" style="245" customWidth="1"/>
    <col min="6150" max="6150" width="12.375" style="245" customWidth="1"/>
    <col min="6151" max="6153" width="8.875" style="245"/>
    <col min="6154" max="6154" width="15.75" style="245" customWidth="1"/>
    <col min="6155" max="6400" width="8.875" style="245"/>
    <col min="6401" max="6401" width="4.625" style="245" customWidth="1"/>
    <col min="6402" max="6402" width="25.125" style="245" customWidth="1"/>
    <col min="6403" max="6404" width="14.5" style="245" customWidth="1"/>
    <col min="6405" max="6405" width="12.625" style="245" customWidth="1"/>
    <col min="6406" max="6406" width="12.375" style="245" customWidth="1"/>
    <col min="6407" max="6409" width="8.875" style="245"/>
    <col min="6410" max="6410" width="15.75" style="245" customWidth="1"/>
    <col min="6411" max="6656" width="8.875" style="245"/>
    <col min="6657" max="6657" width="4.625" style="245" customWidth="1"/>
    <col min="6658" max="6658" width="25.125" style="245" customWidth="1"/>
    <col min="6659" max="6660" width="14.5" style="245" customWidth="1"/>
    <col min="6661" max="6661" width="12.625" style="245" customWidth="1"/>
    <col min="6662" max="6662" width="12.375" style="245" customWidth="1"/>
    <col min="6663" max="6665" width="8.875" style="245"/>
    <col min="6666" max="6666" width="15.75" style="245" customWidth="1"/>
    <col min="6667" max="6912" width="8.875" style="245"/>
    <col min="6913" max="6913" width="4.625" style="245" customWidth="1"/>
    <col min="6914" max="6914" width="25.125" style="245" customWidth="1"/>
    <col min="6915" max="6916" width="14.5" style="245" customWidth="1"/>
    <col min="6917" max="6917" width="12.625" style="245" customWidth="1"/>
    <col min="6918" max="6918" width="12.375" style="245" customWidth="1"/>
    <col min="6919" max="6921" width="8.875" style="245"/>
    <col min="6922" max="6922" width="15.75" style="245" customWidth="1"/>
    <col min="6923" max="7168" width="8.875" style="245"/>
    <col min="7169" max="7169" width="4.625" style="245" customWidth="1"/>
    <col min="7170" max="7170" width="25.125" style="245" customWidth="1"/>
    <col min="7171" max="7172" width="14.5" style="245" customWidth="1"/>
    <col min="7173" max="7173" width="12.625" style="245" customWidth="1"/>
    <col min="7174" max="7174" width="12.375" style="245" customWidth="1"/>
    <col min="7175" max="7177" width="8.875" style="245"/>
    <col min="7178" max="7178" width="15.75" style="245" customWidth="1"/>
    <col min="7179" max="7424" width="8.875" style="245"/>
    <col min="7425" max="7425" width="4.625" style="245" customWidth="1"/>
    <col min="7426" max="7426" width="25.125" style="245" customWidth="1"/>
    <col min="7427" max="7428" width="14.5" style="245" customWidth="1"/>
    <col min="7429" max="7429" width="12.625" style="245" customWidth="1"/>
    <col min="7430" max="7430" width="12.375" style="245" customWidth="1"/>
    <col min="7431" max="7433" width="8.875" style="245"/>
    <col min="7434" max="7434" width="15.75" style="245" customWidth="1"/>
    <col min="7435" max="7680" width="8.875" style="245"/>
    <col min="7681" max="7681" width="4.625" style="245" customWidth="1"/>
    <col min="7682" max="7682" width="25.125" style="245" customWidth="1"/>
    <col min="7683" max="7684" width="14.5" style="245" customWidth="1"/>
    <col min="7685" max="7685" width="12.625" style="245" customWidth="1"/>
    <col min="7686" max="7686" width="12.375" style="245" customWidth="1"/>
    <col min="7687" max="7689" width="8.875" style="245"/>
    <col min="7690" max="7690" width="15.75" style="245" customWidth="1"/>
    <col min="7691" max="7936" width="8.875" style="245"/>
    <col min="7937" max="7937" width="4.625" style="245" customWidth="1"/>
    <col min="7938" max="7938" width="25.125" style="245" customWidth="1"/>
    <col min="7939" max="7940" width="14.5" style="245" customWidth="1"/>
    <col min="7941" max="7941" width="12.625" style="245" customWidth="1"/>
    <col min="7942" max="7942" width="12.375" style="245" customWidth="1"/>
    <col min="7943" max="7945" width="8.875" style="245"/>
    <col min="7946" max="7946" width="15.75" style="245" customWidth="1"/>
    <col min="7947" max="8192" width="8.875" style="245"/>
    <col min="8193" max="8193" width="4.625" style="245" customWidth="1"/>
    <col min="8194" max="8194" width="25.125" style="245" customWidth="1"/>
    <col min="8195" max="8196" width="14.5" style="245" customWidth="1"/>
    <col min="8197" max="8197" width="12.625" style="245" customWidth="1"/>
    <col min="8198" max="8198" width="12.375" style="245" customWidth="1"/>
    <col min="8199" max="8201" width="8.875" style="245"/>
    <col min="8202" max="8202" width="15.75" style="245" customWidth="1"/>
    <col min="8203" max="8448" width="8.875" style="245"/>
    <col min="8449" max="8449" width="4.625" style="245" customWidth="1"/>
    <col min="8450" max="8450" width="25.125" style="245" customWidth="1"/>
    <col min="8451" max="8452" width="14.5" style="245" customWidth="1"/>
    <col min="8453" max="8453" width="12.625" style="245" customWidth="1"/>
    <col min="8454" max="8454" width="12.375" style="245" customWidth="1"/>
    <col min="8455" max="8457" width="8.875" style="245"/>
    <col min="8458" max="8458" width="15.75" style="245" customWidth="1"/>
    <col min="8459" max="8704" width="8.875" style="245"/>
    <col min="8705" max="8705" width="4.625" style="245" customWidth="1"/>
    <col min="8706" max="8706" width="25.125" style="245" customWidth="1"/>
    <col min="8707" max="8708" width="14.5" style="245" customWidth="1"/>
    <col min="8709" max="8709" width="12.625" style="245" customWidth="1"/>
    <col min="8710" max="8710" width="12.375" style="245" customWidth="1"/>
    <col min="8711" max="8713" width="8.875" style="245"/>
    <col min="8714" max="8714" width="15.75" style="245" customWidth="1"/>
    <col min="8715" max="8960" width="8.875" style="245"/>
    <col min="8961" max="8961" width="4.625" style="245" customWidth="1"/>
    <col min="8962" max="8962" width="25.125" style="245" customWidth="1"/>
    <col min="8963" max="8964" width="14.5" style="245" customWidth="1"/>
    <col min="8965" max="8965" width="12.625" style="245" customWidth="1"/>
    <col min="8966" max="8966" width="12.375" style="245" customWidth="1"/>
    <col min="8967" max="8969" width="8.875" style="245"/>
    <col min="8970" max="8970" width="15.75" style="245" customWidth="1"/>
    <col min="8971" max="9216" width="8.875" style="245"/>
    <col min="9217" max="9217" width="4.625" style="245" customWidth="1"/>
    <col min="9218" max="9218" width="25.125" style="245" customWidth="1"/>
    <col min="9219" max="9220" width="14.5" style="245" customWidth="1"/>
    <col min="9221" max="9221" width="12.625" style="245" customWidth="1"/>
    <col min="9222" max="9222" width="12.375" style="245" customWidth="1"/>
    <col min="9223" max="9225" width="8.875" style="245"/>
    <col min="9226" max="9226" width="15.75" style="245" customWidth="1"/>
    <col min="9227" max="9472" width="8.875" style="245"/>
    <col min="9473" max="9473" width="4.625" style="245" customWidth="1"/>
    <col min="9474" max="9474" width="25.125" style="245" customWidth="1"/>
    <col min="9475" max="9476" width="14.5" style="245" customWidth="1"/>
    <col min="9477" max="9477" width="12.625" style="245" customWidth="1"/>
    <col min="9478" max="9478" width="12.375" style="245" customWidth="1"/>
    <col min="9479" max="9481" width="8.875" style="245"/>
    <col min="9482" max="9482" width="15.75" style="245" customWidth="1"/>
    <col min="9483" max="9728" width="8.875" style="245"/>
    <col min="9729" max="9729" width="4.625" style="245" customWidth="1"/>
    <col min="9730" max="9730" width="25.125" style="245" customWidth="1"/>
    <col min="9731" max="9732" width="14.5" style="245" customWidth="1"/>
    <col min="9733" max="9733" width="12.625" style="245" customWidth="1"/>
    <col min="9734" max="9734" width="12.375" style="245" customWidth="1"/>
    <col min="9735" max="9737" width="8.875" style="245"/>
    <col min="9738" max="9738" width="15.75" style="245" customWidth="1"/>
    <col min="9739" max="9984" width="8.875" style="245"/>
    <col min="9985" max="9985" width="4.625" style="245" customWidth="1"/>
    <col min="9986" max="9986" width="25.125" style="245" customWidth="1"/>
    <col min="9987" max="9988" width="14.5" style="245" customWidth="1"/>
    <col min="9989" max="9989" width="12.625" style="245" customWidth="1"/>
    <col min="9990" max="9990" width="12.375" style="245" customWidth="1"/>
    <col min="9991" max="9993" width="8.875" style="245"/>
    <col min="9994" max="9994" width="15.75" style="245" customWidth="1"/>
    <col min="9995" max="10240" width="8.875" style="245"/>
    <col min="10241" max="10241" width="4.625" style="245" customWidth="1"/>
    <col min="10242" max="10242" width="25.125" style="245" customWidth="1"/>
    <col min="10243" max="10244" width="14.5" style="245" customWidth="1"/>
    <col min="10245" max="10245" width="12.625" style="245" customWidth="1"/>
    <col min="10246" max="10246" width="12.375" style="245" customWidth="1"/>
    <col min="10247" max="10249" width="8.875" style="245"/>
    <col min="10250" max="10250" width="15.75" style="245" customWidth="1"/>
    <col min="10251" max="10496" width="8.875" style="245"/>
    <col min="10497" max="10497" width="4.625" style="245" customWidth="1"/>
    <col min="10498" max="10498" width="25.125" style="245" customWidth="1"/>
    <col min="10499" max="10500" width="14.5" style="245" customWidth="1"/>
    <col min="10501" max="10501" width="12.625" style="245" customWidth="1"/>
    <col min="10502" max="10502" width="12.375" style="245" customWidth="1"/>
    <col min="10503" max="10505" width="8.875" style="245"/>
    <col min="10506" max="10506" width="15.75" style="245" customWidth="1"/>
    <col min="10507" max="10752" width="8.875" style="245"/>
    <col min="10753" max="10753" width="4.625" style="245" customWidth="1"/>
    <col min="10754" max="10754" width="25.125" style="245" customWidth="1"/>
    <col min="10755" max="10756" width="14.5" style="245" customWidth="1"/>
    <col min="10757" max="10757" width="12.625" style="245" customWidth="1"/>
    <col min="10758" max="10758" width="12.375" style="245" customWidth="1"/>
    <col min="10759" max="10761" width="8.875" style="245"/>
    <col min="10762" max="10762" width="15.75" style="245" customWidth="1"/>
    <col min="10763" max="11008" width="8.875" style="245"/>
    <col min="11009" max="11009" width="4.625" style="245" customWidth="1"/>
    <col min="11010" max="11010" width="25.125" style="245" customWidth="1"/>
    <col min="11011" max="11012" width="14.5" style="245" customWidth="1"/>
    <col min="11013" max="11013" width="12.625" style="245" customWidth="1"/>
    <col min="11014" max="11014" width="12.375" style="245" customWidth="1"/>
    <col min="11015" max="11017" width="8.875" style="245"/>
    <col min="11018" max="11018" width="15.75" style="245" customWidth="1"/>
    <col min="11019" max="11264" width="8.875" style="245"/>
    <col min="11265" max="11265" width="4.625" style="245" customWidth="1"/>
    <col min="11266" max="11266" width="25.125" style="245" customWidth="1"/>
    <col min="11267" max="11268" width="14.5" style="245" customWidth="1"/>
    <col min="11269" max="11269" width="12.625" style="245" customWidth="1"/>
    <col min="11270" max="11270" width="12.375" style="245" customWidth="1"/>
    <col min="11271" max="11273" width="8.875" style="245"/>
    <col min="11274" max="11274" width="15.75" style="245" customWidth="1"/>
    <col min="11275" max="11520" width="8.875" style="245"/>
    <col min="11521" max="11521" width="4.625" style="245" customWidth="1"/>
    <col min="11522" max="11522" width="25.125" style="245" customWidth="1"/>
    <col min="11523" max="11524" width="14.5" style="245" customWidth="1"/>
    <col min="11525" max="11525" width="12.625" style="245" customWidth="1"/>
    <col min="11526" max="11526" width="12.375" style="245" customWidth="1"/>
    <col min="11527" max="11529" width="8.875" style="245"/>
    <col min="11530" max="11530" width="15.75" style="245" customWidth="1"/>
    <col min="11531" max="11776" width="8.875" style="245"/>
    <col min="11777" max="11777" width="4.625" style="245" customWidth="1"/>
    <col min="11778" max="11778" width="25.125" style="245" customWidth="1"/>
    <col min="11779" max="11780" width="14.5" style="245" customWidth="1"/>
    <col min="11781" max="11781" width="12.625" style="245" customWidth="1"/>
    <col min="11782" max="11782" width="12.375" style="245" customWidth="1"/>
    <col min="11783" max="11785" width="8.875" style="245"/>
    <col min="11786" max="11786" width="15.75" style="245" customWidth="1"/>
    <col min="11787" max="12032" width="8.875" style="245"/>
    <col min="12033" max="12033" width="4.625" style="245" customWidth="1"/>
    <col min="12034" max="12034" width="25.125" style="245" customWidth="1"/>
    <col min="12035" max="12036" width="14.5" style="245" customWidth="1"/>
    <col min="12037" max="12037" width="12.625" style="245" customWidth="1"/>
    <col min="12038" max="12038" width="12.375" style="245" customWidth="1"/>
    <col min="12039" max="12041" width="8.875" style="245"/>
    <col min="12042" max="12042" width="15.75" style="245" customWidth="1"/>
    <col min="12043" max="12288" width="8.875" style="245"/>
    <col min="12289" max="12289" width="4.625" style="245" customWidth="1"/>
    <col min="12290" max="12290" width="25.125" style="245" customWidth="1"/>
    <col min="12291" max="12292" width="14.5" style="245" customWidth="1"/>
    <col min="12293" max="12293" width="12.625" style="245" customWidth="1"/>
    <col min="12294" max="12294" width="12.375" style="245" customWidth="1"/>
    <col min="12295" max="12297" width="8.875" style="245"/>
    <col min="12298" max="12298" width="15.75" style="245" customWidth="1"/>
    <col min="12299" max="12544" width="8.875" style="245"/>
    <col min="12545" max="12545" width="4.625" style="245" customWidth="1"/>
    <col min="12546" max="12546" width="25.125" style="245" customWidth="1"/>
    <col min="12547" max="12548" width="14.5" style="245" customWidth="1"/>
    <col min="12549" max="12549" width="12.625" style="245" customWidth="1"/>
    <col min="12550" max="12550" width="12.375" style="245" customWidth="1"/>
    <col min="12551" max="12553" width="8.875" style="245"/>
    <col min="12554" max="12554" width="15.75" style="245" customWidth="1"/>
    <col min="12555" max="12800" width="8.875" style="245"/>
    <col min="12801" max="12801" width="4.625" style="245" customWidth="1"/>
    <col min="12802" max="12802" width="25.125" style="245" customWidth="1"/>
    <col min="12803" max="12804" width="14.5" style="245" customWidth="1"/>
    <col min="12805" max="12805" width="12.625" style="245" customWidth="1"/>
    <col min="12806" max="12806" width="12.375" style="245" customWidth="1"/>
    <col min="12807" max="12809" width="8.875" style="245"/>
    <col min="12810" max="12810" width="15.75" style="245" customWidth="1"/>
    <col min="12811" max="13056" width="8.875" style="245"/>
    <col min="13057" max="13057" width="4.625" style="245" customWidth="1"/>
    <col min="13058" max="13058" width="25.125" style="245" customWidth="1"/>
    <col min="13059" max="13060" width="14.5" style="245" customWidth="1"/>
    <col min="13061" max="13061" width="12.625" style="245" customWidth="1"/>
    <col min="13062" max="13062" width="12.375" style="245" customWidth="1"/>
    <col min="13063" max="13065" width="8.875" style="245"/>
    <col min="13066" max="13066" width="15.75" style="245" customWidth="1"/>
    <col min="13067" max="13312" width="8.875" style="245"/>
    <col min="13313" max="13313" width="4.625" style="245" customWidth="1"/>
    <col min="13314" max="13314" width="25.125" style="245" customWidth="1"/>
    <col min="13315" max="13316" width="14.5" style="245" customWidth="1"/>
    <col min="13317" max="13317" width="12.625" style="245" customWidth="1"/>
    <col min="13318" max="13318" width="12.375" style="245" customWidth="1"/>
    <col min="13319" max="13321" width="8.875" style="245"/>
    <col min="13322" max="13322" width="15.75" style="245" customWidth="1"/>
    <col min="13323" max="13568" width="8.875" style="245"/>
    <col min="13569" max="13569" width="4.625" style="245" customWidth="1"/>
    <col min="13570" max="13570" width="25.125" style="245" customWidth="1"/>
    <col min="13571" max="13572" width="14.5" style="245" customWidth="1"/>
    <col min="13573" max="13573" width="12.625" style="245" customWidth="1"/>
    <col min="13574" max="13574" width="12.375" style="245" customWidth="1"/>
    <col min="13575" max="13577" width="8.875" style="245"/>
    <col min="13578" max="13578" width="15.75" style="245" customWidth="1"/>
    <col min="13579" max="13824" width="8.875" style="245"/>
    <col min="13825" max="13825" width="4.625" style="245" customWidth="1"/>
    <col min="13826" max="13826" width="25.125" style="245" customWidth="1"/>
    <col min="13827" max="13828" width="14.5" style="245" customWidth="1"/>
    <col min="13829" max="13829" width="12.625" style="245" customWidth="1"/>
    <col min="13830" max="13830" width="12.375" style="245" customWidth="1"/>
    <col min="13831" max="13833" width="8.875" style="245"/>
    <col min="13834" max="13834" width="15.75" style="245" customWidth="1"/>
    <col min="13835" max="14080" width="8.875" style="245"/>
    <col min="14081" max="14081" width="4.625" style="245" customWidth="1"/>
    <col min="14082" max="14082" width="25.125" style="245" customWidth="1"/>
    <col min="14083" max="14084" width="14.5" style="245" customWidth="1"/>
    <col min="14085" max="14085" width="12.625" style="245" customWidth="1"/>
    <col min="14086" max="14086" width="12.375" style="245" customWidth="1"/>
    <col min="14087" max="14089" width="8.875" style="245"/>
    <col min="14090" max="14090" width="15.75" style="245" customWidth="1"/>
    <col min="14091" max="14336" width="8.875" style="245"/>
    <col min="14337" max="14337" width="4.625" style="245" customWidth="1"/>
    <col min="14338" max="14338" width="25.125" style="245" customWidth="1"/>
    <col min="14339" max="14340" width="14.5" style="245" customWidth="1"/>
    <col min="14341" max="14341" width="12.625" style="245" customWidth="1"/>
    <col min="14342" max="14342" width="12.375" style="245" customWidth="1"/>
    <col min="14343" max="14345" width="8.875" style="245"/>
    <col min="14346" max="14346" width="15.75" style="245" customWidth="1"/>
    <col min="14347" max="14592" width="8.875" style="245"/>
    <col min="14593" max="14593" width="4.625" style="245" customWidth="1"/>
    <col min="14594" max="14594" width="25.125" style="245" customWidth="1"/>
    <col min="14595" max="14596" width="14.5" style="245" customWidth="1"/>
    <col min="14597" max="14597" width="12.625" style="245" customWidth="1"/>
    <col min="14598" max="14598" width="12.375" style="245" customWidth="1"/>
    <col min="14599" max="14601" width="8.875" style="245"/>
    <col min="14602" max="14602" width="15.75" style="245" customWidth="1"/>
    <col min="14603" max="14848" width="8.875" style="245"/>
    <col min="14849" max="14849" width="4.625" style="245" customWidth="1"/>
    <col min="14850" max="14850" width="25.125" style="245" customWidth="1"/>
    <col min="14851" max="14852" width="14.5" style="245" customWidth="1"/>
    <col min="14853" max="14853" width="12.625" style="245" customWidth="1"/>
    <col min="14854" max="14854" width="12.375" style="245" customWidth="1"/>
    <col min="14855" max="14857" width="8.875" style="245"/>
    <col min="14858" max="14858" width="15.75" style="245" customWidth="1"/>
    <col min="14859" max="15104" width="8.875" style="245"/>
    <col min="15105" max="15105" width="4.625" style="245" customWidth="1"/>
    <col min="15106" max="15106" width="25.125" style="245" customWidth="1"/>
    <col min="15107" max="15108" width="14.5" style="245" customWidth="1"/>
    <col min="15109" max="15109" width="12.625" style="245" customWidth="1"/>
    <col min="15110" max="15110" width="12.375" style="245" customWidth="1"/>
    <col min="15111" max="15113" width="8.875" style="245"/>
    <col min="15114" max="15114" width="15.75" style="245" customWidth="1"/>
    <col min="15115" max="15360" width="8.875" style="245"/>
    <col min="15361" max="15361" width="4.625" style="245" customWidth="1"/>
    <col min="15362" max="15362" width="25.125" style="245" customWidth="1"/>
    <col min="15363" max="15364" width="14.5" style="245" customWidth="1"/>
    <col min="15365" max="15365" width="12.625" style="245" customWidth="1"/>
    <col min="15366" max="15366" width="12.375" style="245" customWidth="1"/>
    <col min="15367" max="15369" width="8.875" style="245"/>
    <col min="15370" max="15370" width="15.75" style="245" customWidth="1"/>
    <col min="15371" max="15616" width="8.875" style="245"/>
    <col min="15617" max="15617" width="4.625" style="245" customWidth="1"/>
    <col min="15618" max="15618" width="25.125" style="245" customWidth="1"/>
    <col min="15619" max="15620" width="14.5" style="245" customWidth="1"/>
    <col min="15621" max="15621" width="12.625" style="245" customWidth="1"/>
    <col min="15622" max="15622" width="12.375" style="245" customWidth="1"/>
    <col min="15623" max="15625" width="8.875" style="245"/>
    <col min="15626" max="15626" width="15.75" style="245" customWidth="1"/>
    <col min="15627" max="15872" width="8.875" style="245"/>
    <col min="15873" max="15873" width="4.625" style="245" customWidth="1"/>
    <col min="15874" max="15874" width="25.125" style="245" customWidth="1"/>
    <col min="15875" max="15876" width="14.5" style="245" customWidth="1"/>
    <col min="15877" max="15877" width="12.625" style="245" customWidth="1"/>
    <col min="15878" max="15878" width="12.375" style="245" customWidth="1"/>
    <col min="15879" max="15881" width="8.875" style="245"/>
    <col min="15882" max="15882" width="15.75" style="245" customWidth="1"/>
    <col min="15883" max="16128" width="8.875" style="245"/>
    <col min="16129" max="16129" width="4.625" style="245" customWidth="1"/>
    <col min="16130" max="16130" width="25.125" style="245" customWidth="1"/>
    <col min="16131" max="16132" width="14.5" style="245" customWidth="1"/>
    <col min="16133" max="16133" width="12.625" style="245" customWidth="1"/>
    <col min="16134" max="16134" width="12.375" style="245" customWidth="1"/>
    <col min="16135" max="16137" width="8.875" style="245"/>
    <col min="16138" max="16138" width="15.75" style="245" customWidth="1"/>
    <col min="16139" max="16384" width="8.875" style="245"/>
  </cols>
  <sheetData>
    <row r="1" spans="1:10" ht="27.75" customHeight="1" x14ac:dyDescent="0.25">
      <c r="A1" s="335"/>
    </row>
    <row r="2" spans="1:10" ht="45.75" customHeight="1" x14ac:dyDescent="0.25">
      <c r="A2" s="851" t="s">
        <v>604</v>
      </c>
      <c r="B2" s="851"/>
      <c r="C2" s="851"/>
      <c r="D2" s="851"/>
      <c r="E2" s="851"/>
      <c r="F2" s="851"/>
    </row>
    <row r="3" spans="1:10" ht="23.25" customHeight="1" x14ac:dyDescent="0.25">
      <c r="A3" s="853" t="str">
        <f>+'Biểu 4.28'!A3:Q3</f>
        <v xml:space="preserve">(Kèm theo Nghị quyết  số      /NQ-HĐND ngày       /12/2024 của Hội đồng nhân dân huyện Na Rì) </v>
      </c>
      <c r="B3" s="853"/>
      <c r="C3" s="853"/>
      <c r="D3" s="853"/>
      <c r="E3" s="853"/>
      <c r="F3" s="853"/>
    </row>
    <row r="4" spans="1:10" x14ac:dyDescent="0.25">
      <c r="A4" s="14"/>
      <c r="E4" s="988" t="s">
        <v>341</v>
      </c>
      <c r="F4" s="988"/>
    </row>
    <row r="5" spans="1:10" ht="99.75" customHeight="1" x14ac:dyDescent="0.25">
      <c r="A5" s="820" t="s">
        <v>0</v>
      </c>
      <c r="B5" s="820" t="s">
        <v>51</v>
      </c>
      <c r="C5" s="820" t="s">
        <v>52</v>
      </c>
      <c r="D5" s="820" t="s">
        <v>102</v>
      </c>
      <c r="E5" s="820" t="s">
        <v>105</v>
      </c>
      <c r="F5" s="820" t="s">
        <v>104</v>
      </c>
      <c r="J5" s="307">
        <f>C7-'[9]7. TH chi xa 25'!$C$43</f>
        <v>0</v>
      </c>
    </row>
    <row r="6" spans="1:10" ht="17.45" customHeight="1" x14ac:dyDescent="0.25">
      <c r="A6" s="336" t="s">
        <v>2</v>
      </c>
      <c r="B6" s="336" t="s">
        <v>3</v>
      </c>
      <c r="C6" s="336" t="s">
        <v>106</v>
      </c>
      <c r="D6" s="336">
        <v>2</v>
      </c>
      <c r="E6" s="336">
        <v>3</v>
      </c>
      <c r="F6" s="336">
        <v>4</v>
      </c>
    </row>
    <row r="7" spans="1:10" ht="24" customHeight="1" x14ac:dyDescent="0.25">
      <c r="A7" s="820"/>
      <c r="B7" s="310" t="s">
        <v>77</v>
      </c>
      <c r="C7" s="42">
        <f>SUM(C8:C24)</f>
        <v>53168890</v>
      </c>
      <c r="D7" s="42">
        <f>SUM(D8:D24)</f>
        <v>200000</v>
      </c>
      <c r="E7" s="42">
        <f>SUM(E8:E24)</f>
        <v>7603000</v>
      </c>
      <c r="F7" s="42">
        <f>SUM(F8:F24)</f>
        <v>45365890</v>
      </c>
    </row>
    <row r="8" spans="1:10" ht="28.5" customHeight="1" x14ac:dyDescent="0.25">
      <c r="A8" s="339">
        <v>1</v>
      </c>
      <c r="B8" s="417" t="s">
        <v>177</v>
      </c>
      <c r="C8" s="469">
        <f>SUM(D8:F8)</f>
        <v>4805780</v>
      </c>
      <c r="D8" s="469">
        <f>+'[8]Biểu 4.30'!D9</f>
        <v>0</v>
      </c>
      <c r="E8" s="469">
        <f>'[10]K in- CT xã 2025'!$F$127</f>
        <v>281000</v>
      </c>
      <c r="F8" s="469">
        <f>'[8]Biểu 4.31 '!C9</f>
        <v>4524780</v>
      </c>
    </row>
    <row r="9" spans="1:10" ht="28.5" customHeight="1" x14ac:dyDescent="0.25">
      <c r="A9" s="315">
        <v>2</v>
      </c>
      <c r="B9" s="418" t="s">
        <v>178</v>
      </c>
      <c r="C9" s="340">
        <f t="shared" ref="C9:C24" si="0">SUM(D9:F9)</f>
        <v>3952540</v>
      </c>
      <c r="D9" s="340">
        <f>+'[8]Biểu 4.30'!D10</f>
        <v>100000</v>
      </c>
      <c r="E9" s="340">
        <f>'[10]K in- CT xã 2025'!$H$127</f>
        <v>139000</v>
      </c>
      <c r="F9" s="340">
        <f>+'[8]Biểu 4.31 '!C10</f>
        <v>3713540</v>
      </c>
    </row>
    <row r="10" spans="1:10" ht="28.5" customHeight="1" x14ac:dyDescent="0.25">
      <c r="A10" s="315">
        <v>3</v>
      </c>
      <c r="B10" s="418" t="s">
        <v>179</v>
      </c>
      <c r="C10" s="340">
        <f t="shared" si="0"/>
        <v>2097280</v>
      </c>
      <c r="D10" s="340">
        <f>+'[8]Biểu 4.30'!D11</f>
        <v>0</v>
      </c>
      <c r="E10" s="340">
        <f>'[10]K in- CT xã 2025'!$J$127</f>
        <v>1147400</v>
      </c>
      <c r="F10" s="340">
        <f>+'[8]Biểu 4.31 '!C11</f>
        <v>949880</v>
      </c>
    </row>
    <row r="11" spans="1:10" ht="28.5" customHeight="1" x14ac:dyDescent="0.25">
      <c r="A11" s="315">
        <v>4</v>
      </c>
      <c r="B11" s="418" t="s">
        <v>180</v>
      </c>
      <c r="C11" s="340">
        <f t="shared" si="0"/>
        <v>3990800</v>
      </c>
      <c r="D11" s="340">
        <f>+'[8]Biểu 4.30'!D12</f>
        <v>0</v>
      </c>
      <c r="E11" s="340">
        <f>'[10]K in- CT xã 2025'!$L$127</f>
        <v>178000</v>
      </c>
      <c r="F11" s="340">
        <f>+'[8]Biểu 4.31 '!C12</f>
        <v>3812800</v>
      </c>
    </row>
    <row r="12" spans="1:10" ht="28.5" customHeight="1" x14ac:dyDescent="0.25">
      <c r="A12" s="315">
        <v>5</v>
      </c>
      <c r="B12" s="418" t="s">
        <v>181</v>
      </c>
      <c r="C12" s="340">
        <f t="shared" si="0"/>
        <v>2279330</v>
      </c>
      <c r="D12" s="340">
        <f>+'[8]Biểu 4.30'!D13</f>
        <v>0</v>
      </c>
      <c r="E12" s="340">
        <f>'[10]K in- CT xã 2025'!$N$127</f>
        <v>151000</v>
      </c>
      <c r="F12" s="340">
        <f>+'[8]Biểu 4.31 '!C13</f>
        <v>2128330</v>
      </c>
    </row>
    <row r="13" spans="1:10" ht="28.5" customHeight="1" x14ac:dyDescent="0.25">
      <c r="A13" s="315">
        <v>6</v>
      </c>
      <c r="B13" s="418" t="s">
        <v>182</v>
      </c>
      <c r="C13" s="340">
        <f t="shared" si="0"/>
        <v>3858170</v>
      </c>
      <c r="D13" s="340">
        <f>+'[8]Biểu 4.30'!D14</f>
        <v>0</v>
      </c>
      <c r="E13" s="340">
        <f>'[10]K in- CT xã 2025'!$P$127</f>
        <v>143000</v>
      </c>
      <c r="F13" s="340">
        <f>+'[8]Biểu 4.31 '!C14</f>
        <v>3715170</v>
      </c>
    </row>
    <row r="14" spans="1:10" ht="28.5" customHeight="1" x14ac:dyDescent="0.25">
      <c r="A14" s="315">
        <v>7</v>
      </c>
      <c r="B14" s="470" t="s">
        <v>183</v>
      </c>
      <c r="C14" s="340">
        <f t="shared" si="0"/>
        <v>1993920</v>
      </c>
      <c r="D14" s="340">
        <f>+'[8]Biểu 4.30'!D15</f>
        <v>0</v>
      </c>
      <c r="E14" s="340">
        <f>'[10]K in- CT xã 2025'!$R$127</f>
        <v>142000</v>
      </c>
      <c r="F14" s="340">
        <f>+'[8]Biểu 4.31 '!C15</f>
        <v>1851920</v>
      </c>
    </row>
    <row r="15" spans="1:10" ht="28.5" customHeight="1" x14ac:dyDescent="0.25">
      <c r="A15" s="315">
        <v>8</v>
      </c>
      <c r="B15" s="418" t="s">
        <v>184</v>
      </c>
      <c r="C15" s="340">
        <f t="shared" si="0"/>
        <v>1692750</v>
      </c>
      <c r="D15" s="340">
        <f>+'[8]Biểu 4.30'!D16</f>
        <v>0</v>
      </c>
      <c r="E15" s="340">
        <f>'[10]K in- CT xã 2025'!$T$127</f>
        <v>162000</v>
      </c>
      <c r="F15" s="340">
        <f>+'[8]Biểu 4.31 '!C16</f>
        <v>1530750</v>
      </c>
    </row>
    <row r="16" spans="1:10" ht="28.5" customHeight="1" x14ac:dyDescent="0.25">
      <c r="A16" s="315">
        <v>9</v>
      </c>
      <c r="B16" s="418" t="s">
        <v>185</v>
      </c>
      <c r="C16" s="340">
        <f t="shared" si="0"/>
        <v>3034440</v>
      </c>
      <c r="D16" s="340">
        <f>+'[8]Biểu 4.30'!D17</f>
        <v>0</v>
      </c>
      <c r="E16" s="340">
        <f>'[10]K in- CT xã 2025'!$V$127</f>
        <v>147000</v>
      </c>
      <c r="F16" s="340">
        <f>+'[8]Biểu 4.31 '!C17</f>
        <v>2887440</v>
      </c>
    </row>
    <row r="17" spans="1:6" ht="28.5" customHeight="1" x14ac:dyDescent="0.25">
      <c r="A17" s="315">
        <v>10</v>
      </c>
      <c r="B17" s="418" t="s">
        <v>186</v>
      </c>
      <c r="C17" s="340">
        <f t="shared" si="0"/>
        <v>4354550</v>
      </c>
      <c r="D17" s="340">
        <f>+'[8]Biểu 4.30'!D18</f>
        <v>0</v>
      </c>
      <c r="E17" s="340">
        <f>'[9]7. TH chi xa 25'!$M$44</f>
        <v>230000</v>
      </c>
      <c r="F17" s="340">
        <f>+'[8]Biểu 4.31 '!C18</f>
        <v>4124550</v>
      </c>
    </row>
    <row r="18" spans="1:6" ht="28.5" customHeight="1" x14ac:dyDescent="0.25">
      <c r="A18" s="315">
        <v>11</v>
      </c>
      <c r="B18" s="418" t="s">
        <v>187</v>
      </c>
      <c r="C18" s="340">
        <f t="shared" si="0"/>
        <v>2589700</v>
      </c>
      <c r="D18" s="340">
        <f>+'[8]Biểu 4.30'!D19</f>
        <v>0</v>
      </c>
      <c r="E18" s="340">
        <f>'[10]K in- CT xã 2025'!$Z$127</f>
        <v>155000</v>
      </c>
      <c r="F18" s="340">
        <f>+'[8]Biểu 4.31 '!C19</f>
        <v>2434700</v>
      </c>
    </row>
    <row r="19" spans="1:6" ht="28.5" customHeight="1" x14ac:dyDescent="0.25">
      <c r="A19" s="315">
        <v>12</v>
      </c>
      <c r="B19" s="418" t="s">
        <v>188</v>
      </c>
      <c r="C19" s="340">
        <f t="shared" si="0"/>
        <v>1175600</v>
      </c>
      <c r="D19" s="340">
        <f>+'[8]Biểu 4.30'!D20</f>
        <v>0</v>
      </c>
      <c r="E19" s="340">
        <f>'[10]K in- CT xã 2025'!$AB$127</f>
        <v>198000</v>
      </c>
      <c r="F19" s="340">
        <f>+'[8]Biểu 4.31 '!C20</f>
        <v>977600</v>
      </c>
    </row>
    <row r="20" spans="1:6" ht="28.5" customHeight="1" x14ac:dyDescent="0.25">
      <c r="A20" s="315">
        <v>13</v>
      </c>
      <c r="B20" s="418" t="s">
        <v>189</v>
      </c>
      <c r="C20" s="340">
        <f t="shared" si="0"/>
        <v>2446190</v>
      </c>
      <c r="D20" s="340">
        <f>+'[8]Biểu 4.30'!D21</f>
        <v>100000</v>
      </c>
      <c r="E20" s="340">
        <f>'[10]K in- CT xã 2025'!$AD$127</f>
        <v>522700</v>
      </c>
      <c r="F20" s="340">
        <f>'[8]Biểu 4.31 '!C21</f>
        <v>1823490</v>
      </c>
    </row>
    <row r="21" spans="1:6" ht="28.5" customHeight="1" x14ac:dyDescent="0.25">
      <c r="A21" s="315">
        <v>14</v>
      </c>
      <c r="B21" s="418" t="s">
        <v>190</v>
      </c>
      <c r="C21" s="340">
        <f t="shared" si="0"/>
        <v>3054940</v>
      </c>
      <c r="D21" s="340">
        <f>+'[8]Biểu 4.30'!D22</f>
        <v>0</v>
      </c>
      <c r="E21" s="340">
        <f>'[10]K in- CT xã 2025'!$AF$127</f>
        <v>153000</v>
      </c>
      <c r="F21" s="340">
        <f>+'[8]Biểu 4.31 '!C22</f>
        <v>2901940</v>
      </c>
    </row>
    <row r="22" spans="1:6" ht="28.5" customHeight="1" x14ac:dyDescent="0.25">
      <c r="A22" s="315">
        <v>15</v>
      </c>
      <c r="B22" s="418" t="s">
        <v>191</v>
      </c>
      <c r="C22" s="340">
        <f t="shared" si="0"/>
        <v>3876450</v>
      </c>
      <c r="D22" s="340">
        <f>+'[8]Biểu 4.30'!D23</f>
        <v>0</v>
      </c>
      <c r="E22" s="340">
        <f>'[10]K in- CT xã 2025'!$AH$127</f>
        <v>161000</v>
      </c>
      <c r="F22" s="340">
        <f>+'[8]Biểu 4.31 '!C23</f>
        <v>3715450</v>
      </c>
    </row>
    <row r="23" spans="1:6" ht="28.5" customHeight="1" x14ac:dyDescent="0.25">
      <c r="A23" s="315">
        <v>16</v>
      </c>
      <c r="B23" s="418" t="s">
        <v>192</v>
      </c>
      <c r="C23" s="340">
        <f t="shared" si="0"/>
        <v>3603010</v>
      </c>
      <c r="D23" s="340">
        <f>+'[8]Biểu 4.30'!D24</f>
        <v>0</v>
      </c>
      <c r="E23" s="340">
        <f>'[10]K in- CT xã 2025'!$AJ$127</f>
        <v>146000</v>
      </c>
      <c r="F23" s="340">
        <f>+'[8]Biểu 4.31 '!C24</f>
        <v>3457010</v>
      </c>
    </row>
    <row r="24" spans="1:6" ht="28.5" customHeight="1" x14ac:dyDescent="0.25">
      <c r="A24" s="341">
        <v>17</v>
      </c>
      <c r="B24" s="420" t="s">
        <v>236</v>
      </c>
      <c r="C24" s="342">
        <f t="shared" si="0"/>
        <v>4363440</v>
      </c>
      <c r="D24" s="342">
        <f>+'[8]Biểu 4.30'!D25</f>
        <v>0</v>
      </c>
      <c r="E24" s="342">
        <f>'[9]7. TH chi xa 25'!$T$44</f>
        <v>3546900</v>
      </c>
      <c r="F24" s="342">
        <f>+'[8]Biểu 4.31 '!C25</f>
        <v>816540</v>
      </c>
    </row>
  </sheetData>
  <mergeCells count="3">
    <mergeCell ref="A2:F2"/>
    <mergeCell ref="E4:F4"/>
    <mergeCell ref="A3:F3"/>
  </mergeCells>
  <phoneticPr fontId="0" type="noConversion"/>
  <pageMargins left="0.90551181102362199" right="0.196850393700787" top="0.86614173228346503" bottom="0.74803149606299202" header="0.47244094488188998" footer="0.31496062992126"/>
  <pageSetup paperSize="9" firstPageNumber="109" orientation="portrait" useFirstPageNumber="1" r:id="rId1"/>
  <headerFooter>
    <oddHeader>&amp;RBiểu số 4.29</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9"/>
  <sheetViews>
    <sheetView workbookViewId="0">
      <selection activeCell="A3" sqref="A3:H3"/>
    </sheetView>
  </sheetViews>
  <sheetFormatPr defaultRowHeight="15.75" x14ac:dyDescent="0.25"/>
  <cols>
    <col min="1" max="1" width="4.625" style="112" customWidth="1"/>
    <col min="2" max="2" width="54.125" style="112" customWidth="1"/>
    <col min="3" max="3" width="9.875" style="112" hidden="1" customWidth="1"/>
    <col min="4" max="4" width="2.125" style="112" hidden="1" customWidth="1"/>
    <col min="5" max="5" width="13.875" style="112" customWidth="1"/>
    <col min="6" max="6" width="14.5" style="112" customWidth="1"/>
    <col min="7" max="7" width="8.375" style="112" hidden="1" customWidth="1"/>
    <col min="8" max="8" width="2.5" style="112" hidden="1" customWidth="1"/>
    <col min="9" max="16384" width="9" style="112"/>
  </cols>
  <sheetData>
    <row r="1" spans="1:8" ht="27.75" customHeight="1" x14ac:dyDescent="0.25">
      <c r="A1" s="113"/>
    </row>
    <row r="2" spans="1:8" ht="23.25" customHeight="1" x14ac:dyDescent="0.25">
      <c r="A2" s="844" t="s">
        <v>635</v>
      </c>
      <c r="B2" s="844"/>
      <c r="C2" s="844"/>
      <c r="D2" s="844"/>
      <c r="E2" s="844"/>
      <c r="F2" s="844"/>
      <c r="G2" s="844"/>
      <c r="H2" s="844"/>
    </row>
    <row r="3" spans="1:8" ht="23.25" customHeight="1" x14ac:dyDescent="0.25">
      <c r="A3" s="845" t="str">
        <f>'Biểu 4.4'!A3:E3</f>
        <v xml:space="preserve">(Kèm theo Nghị quyết  số      /NQ-HĐND ngày       /12/2024 của Hội đồng nhân dân huyện Na Rì) </v>
      </c>
      <c r="B3" s="845"/>
      <c r="C3" s="845"/>
      <c r="D3" s="845"/>
      <c r="E3" s="845"/>
      <c r="F3" s="845"/>
      <c r="G3" s="845"/>
      <c r="H3" s="845"/>
    </row>
    <row r="4" spans="1:8" x14ac:dyDescent="0.25">
      <c r="A4" s="123"/>
      <c r="E4" s="846" t="s">
        <v>341</v>
      </c>
      <c r="F4" s="846"/>
      <c r="G4" s="124"/>
    </row>
    <row r="5" spans="1:8" ht="21.75" customHeight="1" x14ac:dyDescent="0.25">
      <c r="A5" s="843" t="s">
        <v>0</v>
      </c>
      <c r="B5" s="843" t="s">
        <v>1</v>
      </c>
      <c r="C5" s="843" t="s">
        <v>349</v>
      </c>
      <c r="D5" s="843"/>
      <c r="E5" s="843" t="s">
        <v>600</v>
      </c>
      <c r="F5" s="843"/>
      <c r="G5" s="843" t="s">
        <v>37</v>
      </c>
      <c r="H5" s="843"/>
    </row>
    <row r="6" spans="1:8" ht="37.5" customHeight="1" x14ac:dyDescent="0.25">
      <c r="A6" s="843"/>
      <c r="B6" s="843"/>
      <c r="C6" s="272" t="s">
        <v>115</v>
      </c>
      <c r="D6" s="272" t="s">
        <v>116</v>
      </c>
      <c r="E6" s="272" t="s">
        <v>115</v>
      </c>
      <c r="F6" s="272" t="s">
        <v>116</v>
      </c>
      <c r="G6" s="272" t="s">
        <v>115</v>
      </c>
      <c r="H6" s="272" t="s">
        <v>116</v>
      </c>
    </row>
    <row r="7" spans="1:8" ht="16.5" customHeight="1" x14ac:dyDescent="0.25">
      <c r="A7" s="257" t="s">
        <v>2</v>
      </c>
      <c r="B7" s="257" t="s">
        <v>3</v>
      </c>
      <c r="C7" s="257">
        <v>1</v>
      </c>
      <c r="D7" s="257">
        <v>2</v>
      </c>
      <c r="E7" s="257">
        <v>1</v>
      </c>
      <c r="F7" s="257">
        <v>2</v>
      </c>
      <c r="G7" s="125" t="s">
        <v>117</v>
      </c>
      <c r="H7" s="125" t="s">
        <v>118</v>
      </c>
    </row>
    <row r="8" spans="1:8" s="113" customFormat="1" ht="21" customHeight="1" x14ac:dyDescent="0.25">
      <c r="A8" s="125"/>
      <c r="B8" s="126" t="s">
        <v>119</v>
      </c>
      <c r="C8" s="127" t="e">
        <f>C9</f>
        <v>#REF!</v>
      </c>
      <c r="D8" s="127" t="e">
        <f>D9</f>
        <v>#REF!</v>
      </c>
      <c r="E8" s="127">
        <f>E9</f>
        <v>32000000</v>
      </c>
      <c r="F8" s="127">
        <f>F9</f>
        <v>29845000</v>
      </c>
      <c r="G8" s="128" t="e">
        <f>E8/C8*100</f>
        <v>#REF!</v>
      </c>
      <c r="H8" s="128" t="e">
        <f>F8/D8*100</f>
        <v>#REF!</v>
      </c>
    </row>
    <row r="9" spans="1:8" s="113" customFormat="1" x14ac:dyDescent="0.25">
      <c r="A9" s="129" t="s">
        <v>8</v>
      </c>
      <c r="B9" s="130" t="s">
        <v>7</v>
      </c>
      <c r="C9" s="131" t="e">
        <f>C10+C12+C17+C22+C26+C27+C30+C31+C33+C36</f>
        <v>#REF!</v>
      </c>
      <c r="D9" s="131" t="e">
        <f>D10+D12+D17+D22+D26+D27+D30+D31+D33+D36</f>
        <v>#REF!</v>
      </c>
      <c r="E9" s="131">
        <f>E10+E12+E17+E22+E26+E27+E30+E31+E33+E36+E39</f>
        <v>32000000</v>
      </c>
      <c r="F9" s="131">
        <f>F10+F12+F17+F22+F26+F27+F30+F31+F33+F36+F39</f>
        <v>29845000</v>
      </c>
      <c r="G9" s="128" t="e">
        <f t="shared" ref="G9:H36" si="0">E9/C9*100</f>
        <v>#REF!</v>
      </c>
      <c r="H9" s="128" t="e">
        <f t="shared" si="0"/>
        <v>#REF!</v>
      </c>
    </row>
    <row r="10" spans="1:8" ht="20.25" customHeight="1" x14ac:dyDescent="0.25">
      <c r="A10" s="132">
        <v>1</v>
      </c>
      <c r="B10" s="133" t="s">
        <v>392</v>
      </c>
      <c r="C10" s="134" t="e">
        <f>C11</f>
        <v>#REF!</v>
      </c>
      <c r="D10" s="134" t="e">
        <f>D11</f>
        <v>#REF!</v>
      </c>
      <c r="E10" s="134">
        <f>E11</f>
        <v>310000</v>
      </c>
      <c r="F10" s="134">
        <f>F11</f>
        <v>310000</v>
      </c>
      <c r="G10" s="135" t="e">
        <f t="shared" si="0"/>
        <v>#REF!</v>
      </c>
      <c r="H10" s="135"/>
    </row>
    <row r="11" spans="1:8" x14ac:dyDescent="0.25">
      <c r="A11" s="132"/>
      <c r="B11" s="133" t="s">
        <v>350</v>
      </c>
      <c r="C11" s="134" t="e">
        <f>#REF!</f>
        <v>#REF!</v>
      </c>
      <c r="D11" s="134" t="e">
        <f>#REF!</f>
        <v>#REF!</v>
      </c>
      <c r="E11" s="134">
        <f>+'[2]1,.THDT thu H'!$C$12</f>
        <v>310000</v>
      </c>
      <c r="F11" s="134">
        <f>+E11</f>
        <v>310000</v>
      </c>
      <c r="G11" s="135" t="e">
        <f t="shared" si="0"/>
        <v>#REF!</v>
      </c>
      <c r="H11" s="135"/>
    </row>
    <row r="12" spans="1:8" ht="19.5" customHeight="1" x14ac:dyDescent="0.25">
      <c r="A12" s="132">
        <v>2</v>
      </c>
      <c r="B12" s="133" t="s">
        <v>393</v>
      </c>
      <c r="C12" s="134">
        <v>230</v>
      </c>
      <c r="D12" s="134">
        <v>230</v>
      </c>
      <c r="E12" s="134">
        <f>SUM(E13:E15)</f>
        <v>30000</v>
      </c>
      <c r="F12" s="134">
        <f>SUM(F13:F15)</f>
        <v>30000</v>
      </c>
      <c r="G12" s="135">
        <f t="shared" si="0"/>
        <v>13043.478260869566</v>
      </c>
      <c r="H12" s="135">
        <f t="shared" si="0"/>
        <v>13043.478260869566</v>
      </c>
    </row>
    <row r="13" spans="1:8" x14ac:dyDescent="0.25">
      <c r="A13" s="132"/>
      <c r="B13" s="133" t="s">
        <v>350</v>
      </c>
      <c r="C13" s="134" t="e">
        <f>#REF!</f>
        <v>#REF!</v>
      </c>
      <c r="D13" s="134" t="e">
        <f>#REF!</f>
        <v>#REF!</v>
      </c>
      <c r="E13" s="134">
        <f>+'[2]1,.THDT thu H'!$C$15</f>
        <v>10000</v>
      </c>
      <c r="F13" s="134">
        <f>E13</f>
        <v>10000</v>
      </c>
      <c r="G13" s="135" t="e">
        <f t="shared" si="0"/>
        <v>#REF!</v>
      </c>
      <c r="H13" s="135" t="e">
        <f t="shared" si="0"/>
        <v>#REF!</v>
      </c>
    </row>
    <row r="14" spans="1:8" x14ac:dyDescent="0.25">
      <c r="A14" s="132"/>
      <c r="B14" s="133" t="s">
        <v>351</v>
      </c>
      <c r="C14" s="134" t="e">
        <f>#REF!</f>
        <v>#REF!</v>
      </c>
      <c r="D14" s="134" t="e">
        <f>#REF!</f>
        <v>#REF!</v>
      </c>
      <c r="E14" s="134">
        <f>+'[2]1,.THDT thu H'!$C$16</f>
        <v>15000</v>
      </c>
      <c r="F14" s="134">
        <f>E14</f>
        <v>15000</v>
      </c>
      <c r="G14" s="135" t="e">
        <f t="shared" si="0"/>
        <v>#REF!</v>
      </c>
      <c r="H14" s="135" t="e">
        <f>F14/D14*100</f>
        <v>#REF!</v>
      </c>
    </row>
    <row r="15" spans="1:8" x14ac:dyDescent="0.25">
      <c r="A15" s="132"/>
      <c r="B15" s="153" t="s">
        <v>359</v>
      </c>
      <c r="C15" s="134"/>
      <c r="D15" s="134"/>
      <c r="E15" s="134">
        <f>+'[2]1,.THDT thu H'!$C$17</f>
        <v>5000</v>
      </c>
      <c r="F15" s="134">
        <f>E15</f>
        <v>5000</v>
      </c>
      <c r="G15" s="135"/>
      <c r="H15" s="135"/>
    </row>
    <row r="16" spans="1:8" ht="19.5" customHeight="1" x14ac:dyDescent="0.25">
      <c r="A16" s="132">
        <v>3</v>
      </c>
      <c r="B16" s="133" t="s">
        <v>394</v>
      </c>
      <c r="C16" s="134"/>
      <c r="D16" s="134"/>
      <c r="E16" s="134"/>
      <c r="F16" s="134"/>
      <c r="G16" s="135"/>
      <c r="H16" s="135"/>
    </row>
    <row r="17" spans="1:8" ht="19.5" customHeight="1" x14ac:dyDescent="0.25">
      <c r="A17" s="132">
        <v>4</v>
      </c>
      <c r="B17" s="133" t="s">
        <v>395</v>
      </c>
      <c r="C17" s="134" t="e">
        <f>SUM(C18:C21)</f>
        <v>#REF!</v>
      </c>
      <c r="D17" s="134" t="e">
        <f>SUM(D18:D21)</f>
        <v>#REF!</v>
      </c>
      <c r="E17" s="134">
        <f>SUM(E18:E21)</f>
        <v>9150000</v>
      </c>
      <c r="F17" s="134">
        <f>SUM(F18:F21)</f>
        <v>9145000</v>
      </c>
      <c r="G17" s="135" t="e">
        <f t="shared" si="0"/>
        <v>#REF!</v>
      </c>
      <c r="H17" s="135" t="e">
        <f t="shared" si="0"/>
        <v>#REF!</v>
      </c>
    </row>
    <row r="18" spans="1:8" x14ac:dyDescent="0.25">
      <c r="A18" s="132"/>
      <c r="B18" s="133" t="s">
        <v>350</v>
      </c>
      <c r="C18" s="134" t="e">
        <f>#REF!</f>
        <v>#REF!</v>
      </c>
      <c r="D18" s="134" t="e">
        <f>#REF!</f>
        <v>#REF!</v>
      </c>
      <c r="E18" s="134">
        <f>+'[2]1,.THDT thu H'!$C$20</f>
        <v>6475000</v>
      </c>
      <c r="F18" s="134">
        <f>E18</f>
        <v>6475000</v>
      </c>
      <c r="G18" s="135" t="e">
        <f t="shared" si="0"/>
        <v>#REF!</v>
      </c>
      <c r="H18" s="135" t="e">
        <f t="shared" si="0"/>
        <v>#REF!</v>
      </c>
    </row>
    <row r="19" spans="1:8" x14ac:dyDescent="0.25">
      <c r="A19" s="132"/>
      <c r="B19" s="133" t="s">
        <v>351</v>
      </c>
      <c r="C19" s="134" t="e">
        <f>#REF!</f>
        <v>#REF!</v>
      </c>
      <c r="D19" s="134" t="e">
        <f>#REF!</f>
        <v>#REF!</v>
      </c>
      <c r="E19" s="134">
        <f>+'[2]1,.THDT thu H'!$C$21</f>
        <v>470000</v>
      </c>
      <c r="F19" s="134">
        <f>E19</f>
        <v>470000</v>
      </c>
      <c r="G19" s="135" t="e">
        <f t="shared" si="0"/>
        <v>#REF!</v>
      </c>
      <c r="H19" s="135" t="e">
        <f t="shared" si="0"/>
        <v>#REF!</v>
      </c>
    </row>
    <row r="20" spans="1:8" x14ac:dyDescent="0.25">
      <c r="A20" s="132"/>
      <c r="B20" s="133" t="s">
        <v>352</v>
      </c>
      <c r="C20" s="134" t="e">
        <f>#REF!</f>
        <v>#REF!</v>
      </c>
      <c r="D20" s="134" t="e">
        <f>#REF!</f>
        <v>#REF!</v>
      </c>
      <c r="E20" s="134">
        <f>+'[2]1,.THDT thu H'!$C$24</f>
        <v>5000</v>
      </c>
      <c r="F20" s="134"/>
      <c r="G20" s="135" t="e">
        <f t="shared" si="0"/>
        <v>#REF!</v>
      </c>
      <c r="H20" s="135" t="e">
        <f t="shared" si="0"/>
        <v>#REF!</v>
      </c>
    </row>
    <row r="21" spans="1:8" x14ac:dyDescent="0.25">
      <c r="A21" s="132"/>
      <c r="B21" s="133" t="s">
        <v>353</v>
      </c>
      <c r="C21" s="134" t="e">
        <f>#REF!</f>
        <v>#REF!</v>
      </c>
      <c r="D21" s="134" t="e">
        <f>#REF!</f>
        <v>#REF!</v>
      </c>
      <c r="E21" s="134">
        <f>+'[2]1,.THDT thu H'!$C$22</f>
        <v>2200000</v>
      </c>
      <c r="F21" s="134">
        <f>E21</f>
        <v>2200000</v>
      </c>
      <c r="G21" s="135" t="e">
        <f t="shared" si="0"/>
        <v>#REF!</v>
      </c>
      <c r="H21" s="135" t="e">
        <f t="shared" si="0"/>
        <v>#REF!</v>
      </c>
    </row>
    <row r="22" spans="1:8" x14ac:dyDescent="0.25">
      <c r="A22" s="132">
        <v>5</v>
      </c>
      <c r="B22" s="133" t="s">
        <v>120</v>
      </c>
      <c r="C22" s="134" t="e">
        <f>#REF!</f>
        <v>#REF!</v>
      </c>
      <c r="D22" s="134">
        <v>1760</v>
      </c>
      <c r="E22" s="134">
        <f>+'[2]1,.THDT thu H'!$C$32</f>
        <v>3200000</v>
      </c>
      <c r="F22" s="134">
        <f>E22</f>
        <v>3200000</v>
      </c>
      <c r="G22" s="135" t="e">
        <f t="shared" si="0"/>
        <v>#REF!</v>
      </c>
      <c r="H22" s="135">
        <f t="shared" si="0"/>
        <v>181818.18181818182</v>
      </c>
    </row>
    <row r="23" spans="1:8" x14ac:dyDescent="0.25">
      <c r="A23" s="132">
        <v>6</v>
      </c>
      <c r="B23" s="133" t="s">
        <v>144</v>
      </c>
      <c r="C23" s="134"/>
      <c r="D23" s="134"/>
      <c r="E23" s="134"/>
      <c r="F23" s="134"/>
      <c r="G23" s="135"/>
      <c r="H23" s="135"/>
    </row>
    <row r="24" spans="1:8" x14ac:dyDescent="0.25">
      <c r="A24" s="132" t="s">
        <v>21</v>
      </c>
      <c r="B24" s="136" t="s">
        <v>121</v>
      </c>
      <c r="C24" s="134"/>
      <c r="D24" s="134"/>
      <c r="E24" s="134"/>
      <c r="F24" s="134"/>
      <c r="G24" s="135"/>
      <c r="H24" s="135"/>
    </row>
    <row r="25" spans="1:8" x14ac:dyDescent="0.25">
      <c r="A25" s="132" t="s">
        <v>21</v>
      </c>
      <c r="B25" s="136" t="s">
        <v>122</v>
      </c>
      <c r="C25" s="134"/>
      <c r="D25" s="134"/>
      <c r="E25" s="134"/>
      <c r="F25" s="134"/>
      <c r="G25" s="135"/>
      <c r="H25" s="135"/>
    </row>
    <row r="26" spans="1:8" x14ac:dyDescent="0.25">
      <c r="A26" s="132">
        <v>7</v>
      </c>
      <c r="B26" s="133" t="s">
        <v>123</v>
      </c>
      <c r="C26" s="134" t="e">
        <f>#REF!</f>
        <v>#REF!</v>
      </c>
      <c r="D26" s="134">
        <v>3400</v>
      </c>
      <c r="E26" s="134">
        <f>+'[2]1,.THDT thu H'!$C$26</f>
        <v>6000000</v>
      </c>
      <c r="F26" s="134">
        <f>E26</f>
        <v>6000000</v>
      </c>
      <c r="G26" s="135" t="e">
        <f t="shared" si="0"/>
        <v>#REF!</v>
      </c>
      <c r="H26" s="135">
        <f t="shared" si="0"/>
        <v>176470.58823529413</v>
      </c>
    </row>
    <row r="27" spans="1:8" x14ac:dyDescent="0.25">
      <c r="A27" s="132">
        <v>8</v>
      </c>
      <c r="B27" s="133" t="s">
        <v>145</v>
      </c>
      <c r="C27" s="134" t="e">
        <f>#REF!</f>
        <v>#REF!</v>
      </c>
      <c r="D27" s="134">
        <v>1487</v>
      </c>
      <c r="E27" s="134">
        <f>+'[2]1,.THDT thu H'!$C$33</f>
        <v>2500000</v>
      </c>
      <c r="F27" s="134">
        <f>F28+F29</f>
        <v>2150000</v>
      </c>
      <c r="G27" s="135" t="e">
        <f t="shared" si="0"/>
        <v>#REF!</v>
      </c>
      <c r="H27" s="135">
        <f t="shared" si="0"/>
        <v>144586.41560188297</v>
      </c>
    </row>
    <row r="28" spans="1:8" s="141" customFormat="1" x14ac:dyDescent="0.25">
      <c r="A28" s="137" t="s">
        <v>21</v>
      </c>
      <c r="B28" s="138" t="s">
        <v>124</v>
      </c>
      <c r="C28" s="139"/>
      <c r="D28" s="139"/>
      <c r="E28" s="139">
        <v>350000</v>
      </c>
      <c r="F28" s="139"/>
      <c r="G28" s="140"/>
      <c r="H28" s="140"/>
    </row>
    <row r="29" spans="1:8" s="141" customFormat="1" x14ac:dyDescent="0.25">
      <c r="A29" s="137" t="s">
        <v>21</v>
      </c>
      <c r="B29" s="138" t="s">
        <v>354</v>
      </c>
      <c r="C29" s="139"/>
      <c r="D29" s="139"/>
      <c r="E29" s="139">
        <v>2150000</v>
      </c>
      <c r="F29" s="139">
        <f>E29</f>
        <v>2150000</v>
      </c>
      <c r="G29" s="140"/>
      <c r="H29" s="140"/>
    </row>
    <row r="30" spans="1:8" x14ac:dyDescent="0.25">
      <c r="A30" s="132">
        <v>9</v>
      </c>
      <c r="B30" s="133" t="s">
        <v>125</v>
      </c>
      <c r="C30" s="134" t="e">
        <f>#REF!</f>
        <v>#REF!</v>
      </c>
      <c r="D30" s="134">
        <v>400</v>
      </c>
      <c r="E30" s="134"/>
      <c r="F30" s="134">
        <f>E30</f>
        <v>0</v>
      </c>
      <c r="G30" s="135" t="e">
        <f t="shared" si="0"/>
        <v>#REF!</v>
      </c>
      <c r="H30" s="135">
        <f t="shared" si="0"/>
        <v>0</v>
      </c>
    </row>
    <row r="31" spans="1:8" x14ac:dyDescent="0.25">
      <c r="A31" s="132">
        <v>10</v>
      </c>
      <c r="B31" s="133" t="s">
        <v>126</v>
      </c>
      <c r="C31" s="134" t="e">
        <f>#REF!</f>
        <v>#REF!</v>
      </c>
      <c r="D31" s="134">
        <v>20</v>
      </c>
      <c r="E31" s="134">
        <f>+'[3]1,.THDT thu H'!$C$29</f>
        <v>10000</v>
      </c>
      <c r="F31" s="134">
        <f>E31</f>
        <v>10000</v>
      </c>
      <c r="G31" s="135" t="e">
        <f t="shared" si="0"/>
        <v>#REF!</v>
      </c>
      <c r="H31" s="135">
        <f t="shared" si="0"/>
        <v>50000</v>
      </c>
    </row>
    <row r="32" spans="1:8" x14ac:dyDescent="0.25">
      <c r="A32" s="132">
        <v>11</v>
      </c>
      <c r="B32" s="133" t="s">
        <v>127</v>
      </c>
      <c r="C32" s="134"/>
      <c r="D32" s="134"/>
      <c r="E32" s="134"/>
      <c r="F32" s="134"/>
      <c r="G32" s="135"/>
      <c r="H32" s="135"/>
    </row>
    <row r="33" spans="1:8" x14ac:dyDescent="0.25">
      <c r="A33" s="132">
        <v>12</v>
      </c>
      <c r="B33" s="133" t="s">
        <v>128</v>
      </c>
      <c r="C33" s="134" t="e">
        <f>#REF!</f>
        <v>#REF!</v>
      </c>
      <c r="D33" s="134">
        <f>6000*90%</f>
        <v>5400</v>
      </c>
      <c r="E33" s="134">
        <f>+'[2]1,.THDT thu H'!$C$31</f>
        <v>7000000</v>
      </c>
      <c r="F33" s="134">
        <f>+E33</f>
        <v>7000000</v>
      </c>
      <c r="G33" s="135" t="e">
        <f t="shared" si="0"/>
        <v>#REF!</v>
      </c>
      <c r="H33" s="135">
        <f t="shared" si="0"/>
        <v>129629.62962962964</v>
      </c>
    </row>
    <row r="34" spans="1:8" ht="21" customHeight="1" x14ac:dyDescent="0.25">
      <c r="A34" s="132">
        <v>13</v>
      </c>
      <c r="B34" s="133" t="s">
        <v>129</v>
      </c>
      <c r="C34" s="134"/>
      <c r="D34" s="134"/>
      <c r="E34" s="134"/>
      <c r="F34" s="134"/>
      <c r="G34" s="135"/>
      <c r="H34" s="135"/>
    </row>
    <row r="35" spans="1:8" ht="21" customHeight="1" x14ac:dyDescent="0.25">
      <c r="A35" s="132">
        <v>14</v>
      </c>
      <c r="B35" s="133" t="s">
        <v>130</v>
      </c>
      <c r="C35" s="134"/>
      <c r="D35" s="134"/>
      <c r="E35" s="134"/>
      <c r="F35" s="134"/>
      <c r="G35" s="135"/>
      <c r="H35" s="135"/>
    </row>
    <row r="36" spans="1:8" x14ac:dyDescent="0.25">
      <c r="A36" s="132">
        <v>15</v>
      </c>
      <c r="B36" s="133" t="s">
        <v>131</v>
      </c>
      <c r="C36" s="134" t="e">
        <f>#REF!</f>
        <v>#REF!</v>
      </c>
      <c r="D36" s="134">
        <v>1600</v>
      </c>
      <c r="E36" s="134">
        <f>+'[2]1,.THDT thu H'!$C$38</f>
        <v>3800000</v>
      </c>
      <c r="F36" s="134">
        <f>SUM(F37:F38)</f>
        <v>2000000</v>
      </c>
      <c r="G36" s="135" t="e">
        <f t="shared" si="0"/>
        <v>#REF!</v>
      </c>
      <c r="H36" s="135">
        <f t="shared" si="0"/>
        <v>125000</v>
      </c>
    </row>
    <row r="37" spans="1:8" s="141" customFormat="1" x14ac:dyDescent="0.25">
      <c r="A37" s="137"/>
      <c r="B37" s="138" t="s">
        <v>355</v>
      </c>
      <c r="C37" s="139"/>
      <c r="D37" s="139"/>
      <c r="E37" s="139">
        <v>1800000</v>
      </c>
      <c r="F37" s="139"/>
      <c r="G37" s="140"/>
      <c r="H37" s="140"/>
    </row>
    <row r="38" spans="1:8" s="141" customFormat="1" x14ac:dyDescent="0.25">
      <c r="A38" s="137"/>
      <c r="B38" s="138" t="s">
        <v>356</v>
      </c>
      <c r="C38" s="139"/>
      <c r="D38" s="139"/>
      <c r="E38" s="139">
        <v>2000000</v>
      </c>
      <c r="F38" s="139">
        <f>+E38</f>
        <v>2000000</v>
      </c>
      <c r="G38" s="140"/>
      <c r="H38" s="140"/>
    </row>
    <row r="39" spans="1:8" ht="14.25" customHeight="1" x14ac:dyDescent="0.25">
      <c r="A39" s="132">
        <v>16</v>
      </c>
      <c r="B39" s="133" t="s">
        <v>132</v>
      </c>
      <c r="C39" s="134"/>
      <c r="D39" s="134"/>
      <c r="E39" s="134"/>
      <c r="F39" s="134">
        <f>E39</f>
        <v>0</v>
      </c>
      <c r="G39" s="135"/>
      <c r="H39" s="135"/>
    </row>
    <row r="40" spans="1:8" ht="14.25" customHeight="1" x14ac:dyDescent="0.25">
      <c r="A40" s="132">
        <v>17</v>
      </c>
      <c r="B40" s="133" t="s">
        <v>396</v>
      </c>
      <c r="C40" s="134"/>
      <c r="D40" s="134"/>
      <c r="E40" s="134"/>
      <c r="F40" s="134"/>
      <c r="G40" s="135"/>
      <c r="H40" s="132"/>
    </row>
    <row r="41" spans="1:8" ht="33" customHeight="1" x14ac:dyDescent="0.25">
      <c r="A41" s="132">
        <v>18</v>
      </c>
      <c r="B41" s="240" t="s">
        <v>397</v>
      </c>
      <c r="C41" s="114"/>
      <c r="D41" s="114"/>
      <c r="E41" s="114"/>
      <c r="F41" s="134"/>
      <c r="G41" s="135"/>
      <c r="H41" s="132"/>
    </row>
    <row r="42" spans="1:8" ht="19.5" customHeight="1" x14ac:dyDescent="0.25">
      <c r="A42" s="132">
        <v>19</v>
      </c>
      <c r="B42" s="133" t="s">
        <v>398</v>
      </c>
      <c r="C42" s="134"/>
      <c r="D42" s="134"/>
      <c r="E42" s="134"/>
      <c r="F42" s="134"/>
      <c r="G42" s="132"/>
      <c r="H42" s="132"/>
    </row>
    <row r="43" spans="1:8" ht="19.5" customHeight="1" x14ac:dyDescent="0.25">
      <c r="A43" s="142" t="s">
        <v>10</v>
      </c>
      <c r="B43" s="143" t="s">
        <v>133</v>
      </c>
      <c r="C43" s="144"/>
      <c r="D43" s="144"/>
      <c r="E43" s="144"/>
      <c r="F43" s="144"/>
      <c r="G43" s="145"/>
      <c r="H43" s="132"/>
    </row>
    <row r="44" spans="1:8" ht="18" hidden="1" customHeight="1" x14ac:dyDescent="0.25">
      <c r="A44" s="146" t="s">
        <v>134</v>
      </c>
    </row>
    <row r="45" spans="1:8" s="147" customFormat="1" ht="36" hidden="1" customHeight="1" x14ac:dyDescent="0.25">
      <c r="A45" s="847" t="s">
        <v>135</v>
      </c>
      <c r="B45" s="847"/>
      <c r="C45" s="847"/>
      <c r="D45" s="847"/>
      <c r="E45" s="847"/>
      <c r="F45" s="847"/>
      <c r="G45" s="847"/>
      <c r="H45" s="847"/>
    </row>
    <row r="46" spans="1:8" s="147" customFormat="1" ht="32.25" hidden="1" customHeight="1" x14ac:dyDescent="0.25">
      <c r="A46" s="847" t="s">
        <v>136</v>
      </c>
      <c r="B46" s="847"/>
      <c r="C46" s="847"/>
      <c r="D46" s="847"/>
      <c r="E46" s="847"/>
      <c r="F46" s="847"/>
      <c r="G46" s="847"/>
      <c r="H46" s="847"/>
    </row>
    <row r="47" spans="1:8" s="147" customFormat="1" ht="51" hidden="1" customHeight="1" x14ac:dyDescent="0.25">
      <c r="A47" s="847" t="s">
        <v>137</v>
      </c>
      <c r="B47" s="847"/>
      <c r="C47" s="847"/>
      <c r="D47" s="847"/>
      <c r="E47" s="847"/>
      <c r="F47" s="847"/>
      <c r="G47" s="847"/>
      <c r="H47" s="847"/>
    </row>
    <row r="48" spans="1:8" s="147" customFormat="1" ht="51" hidden="1" customHeight="1" x14ac:dyDescent="0.25">
      <c r="A48" s="847" t="s">
        <v>138</v>
      </c>
      <c r="B48" s="847"/>
      <c r="C48" s="847"/>
      <c r="D48" s="847"/>
      <c r="E48" s="847"/>
      <c r="F48" s="847"/>
      <c r="G48" s="847"/>
      <c r="H48" s="847"/>
    </row>
    <row r="49" spans="1:8" s="147" customFormat="1" ht="72.75" hidden="1" customHeight="1" x14ac:dyDescent="0.25">
      <c r="A49" s="847" t="s">
        <v>139</v>
      </c>
      <c r="B49" s="847"/>
      <c r="C49" s="847"/>
      <c r="D49" s="847"/>
      <c r="E49" s="847"/>
      <c r="F49" s="847"/>
      <c r="G49" s="847"/>
      <c r="H49" s="847"/>
    </row>
  </sheetData>
  <mergeCells count="13">
    <mergeCell ref="A49:H49"/>
    <mergeCell ref="A5:A6"/>
    <mergeCell ref="B5:B6"/>
    <mergeCell ref="C5:D5"/>
    <mergeCell ref="E5:F5"/>
    <mergeCell ref="G5:H5"/>
    <mergeCell ref="A45:H45"/>
    <mergeCell ref="A48:H48"/>
    <mergeCell ref="A2:H2"/>
    <mergeCell ref="E4:F4"/>
    <mergeCell ref="A3:H3"/>
    <mergeCell ref="A46:H46"/>
    <mergeCell ref="A47:H47"/>
  </mergeCells>
  <phoneticPr fontId="0" type="noConversion"/>
  <pageMargins left="0.70866141732283505" right="0.23622047244094499" top="0.511811023622047" bottom="0.27559055118110198" header="0.31496062992126" footer="0.31496062992126"/>
  <pageSetup paperSize="9" firstPageNumber="84" orientation="portrait" useFirstPageNumber="1" r:id="rId1"/>
  <headerFooter>
    <oddHeader>&amp;RBiểu số 4.5</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26"/>
  <sheetViews>
    <sheetView workbookViewId="0">
      <selection activeCell="C8" sqref="C8"/>
    </sheetView>
  </sheetViews>
  <sheetFormatPr defaultRowHeight="15.75" x14ac:dyDescent="0.25"/>
  <cols>
    <col min="1" max="1" width="5.125" style="562" customWidth="1"/>
    <col min="2" max="2" width="23.5" style="562" customWidth="1"/>
    <col min="3" max="3" width="10.625" style="562" customWidth="1"/>
    <col min="4" max="4" width="10" style="562" customWidth="1"/>
    <col min="5" max="5" width="10.25" style="562" customWidth="1"/>
    <col min="6" max="6" width="10.625" style="562" customWidth="1"/>
    <col min="7" max="7" width="12.125" style="562" customWidth="1"/>
    <col min="8" max="8" width="10.125" style="562" customWidth="1"/>
    <col min="9" max="9" width="11.625" style="562" customWidth="1"/>
    <col min="10" max="10" width="8.875" style="562" customWidth="1"/>
    <col min="11" max="11" width="11.5" style="562" customWidth="1"/>
    <col min="12" max="12" width="10.625" style="562" customWidth="1"/>
    <col min="13" max="13" width="6.625" style="562" customWidth="1"/>
    <col min="14" max="14" width="10.5" style="562" customWidth="1"/>
    <col min="15" max="15" width="9.875" style="562" customWidth="1"/>
    <col min="16" max="16" width="6.125" style="562" customWidth="1"/>
    <col min="17" max="17" width="10.375" style="562" customWidth="1"/>
    <col min="18" max="18" width="8.5" style="562" customWidth="1"/>
    <col min="19" max="16384" width="9" style="562"/>
  </cols>
  <sheetData>
    <row r="1" spans="1:18" ht="16.5" x14ac:dyDescent="0.25">
      <c r="A1" s="996"/>
      <c r="B1" s="996"/>
      <c r="C1" s="996"/>
      <c r="D1" s="996"/>
      <c r="J1" s="563"/>
      <c r="L1" s="563"/>
      <c r="O1" s="992" t="s">
        <v>574</v>
      </c>
      <c r="P1" s="992"/>
      <c r="Q1" s="992"/>
    </row>
    <row r="2" spans="1:18" ht="33.75" customHeight="1" x14ac:dyDescent="0.25">
      <c r="A2" s="886" t="s">
        <v>595</v>
      </c>
      <c r="B2" s="886"/>
      <c r="C2" s="886"/>
      <c r="D2" s="886"/>
      <c r="E2" s="886"/>
      <c r="F2" s="886"/>
      <c r="G2" s="886"/>
      <c r="H2" s="886"/>
      <c r="I2" s="886"/>
      <c r="J2" s="886"/>
      <c r="K2" s="886"/>
      <c r="L2" s="886"/>
      <c r="M2" s="886"/>
      <c r="N2" s="886"/>
      <c r="O2" s="886"/>
      <c r="P2" s="886"/>
      <c r="Q2" s="886"/>
    </row>
    <row r="3" spans="1:18" x14ac:dyDescent="0.25">
      <c r="A3" s="882" t="str">
        <f>+'Biểu 4.29'!A3:F3</f>
        <v xml:space="preserve">(Kèm theo Nghị quyết  số      /NQ-HĐND ngày       /12/2024 của Hội đồng nhân dân huyện Na Rì) </v>
      </c>
      <c r="B3" s="882"/>
      <c r="C3" s="882"/>
      <c r="D3" s="882"/>
      <c r="E3" s="882"/>
      <c r="F3" s="882"/>
      <c r="G3" s="882"/>
      <c r="H3" s="882"/>
      <c r="I3" s="882"/>
      <c r="J3" s="882"/>
      <c r="K3" s="882"/>
      <c r="L3" s="882"/>
      <c r="M3" s="882"/>
      <c r="N3" s="882"/>
      <c r="O3" s="882"/>
      <c r="P3" s="882"/>
      <c r="Q3" s="882"/>
    </row>
    <row r="4" spans="1:18" ht="19.5" customHeight="1" x14ac:dyDescent="0.25">
      <c r="A4" s="503"/>
      <c r="J4" s="994" t="s">
        <v>341</v>
      </c>
      <c r="K4" s="994"/>
      <c r="L4" s="994"/>
      <c r="M4" s="994"/>
      <c r="N4" s="994"/>
      <c r="O4" s="995"/>
      <c r="P4" s="995"/>
      <c r="Q4" s="995"/>
    </row>
    <row r="5" spans="1:18" ht="87" customHeight="1" x14ac:dyDescent="0.25">
      <c r="A5" s="991" t="s">
        <v>0</v>
      </c>
      <c r="B5" s="991" t="s">
        <v>162</v>
      </c>
      <c r="C5" s="991" t="s">
        <v>52</v>
      </c>
      <c r="D5" s="991"/>
      <c r="E5" s="991"/>
      <c r="F5" s="991" t="s">
        <v>596</v>
      </c>
      <c r="G5" s="991"/>
      <c r="H5" s="991"/>
      <c r="I5" s="991" t="s">
        <v>473</v>
      </c>
      <c r="J5" s="991"/>
      <c r="K5" s="991"/>
      <c r="L5" s="991" t="s">
        <v>345</v>
      </c>
      <c r="M5" s="991"/>
      <c r="N5" s="991"/>
      <c r="O5" s="993" t="s">
        <v>597</v>
      </c>
      <c r="P5" s="993"/>
      <c r="Q5" s="993"/>
      <c r="R5" s="989" t="s">
        <v>400</v>
      </c>
    </row>
    <row r="6" spans="1:18" s="564" customFormat="1" ht="36" customHeight="1" x14ac:dyDescent="0.25">
      <c r="A6" s="991"/>
      <c r="B6" s="991"/>
      <c r="C6" s="242" t="s">
        <v>52</v>
      </c>
      <c r="D6" s="242" t="s">
        <v>173</v>
      </c>
      <c r="E6" s="242" t="s">
        <v>176</v>
      </c>
      <c r="F6" s="242" t="s">
        <v>52</v>
      </c>
      <c r="G6" s="242" t="s">
        <v>173</v>
      </c>
      <c r="H6" s="242" t="s">
        <v>176</v>
      </c>
      <c r="I6" s="242" t="s">
        <v>52</v>
      </c>
      <c r="J6" s="242" t="s">
        <v>173</v>
      </c>
      <c r="K6" s="242" t="s">
        <v>176</v>
      </c>
      <c r="L6" s="242" t="s">
        <v>52</v>
      </c>
      <c r="M6" s="242" t="s">
        <v>173</v>
      </c>
      <c r="N6" s="242" t="s">
        <v>176</v>
      </c>
      <c r="O6" s="242" t="s">
        <v>52</v>
      </c>
      <c r="P6" s="242" t="s">
        <v>173</v>
      </c>
      <c r="Q6" s="242" t="s">
        <v>176</v>
      </c>
      <c r="R6" s="990"/>
    </row>
    <row r="7" spans="1:18" ht="21.75" customHeight="1" x14ac:dyDescent="0.25">
      <c r="A7" s="371" t="s">
        <v>2</v>
      </c>
      <c r="B7" s="371" t="s">
        <v>3</v>
      </c>
      <c r="C7" s="371" t="s">
        <v>59</v>
      </c>
      <c r="D7" s="371">
        <v>2</v>
      </c>
      <c r="E7" s="371">
        <v>3</v>
      </c>
      <c r="F7" s="371" t="s">
        <v>60</v>
      </c>
      <c r="G7" s="371">
        <v>5</v>
      </c>
      <c r="H7" s="371">
        <v>6</v>
      </c>
      <c r="I7" s="371" t="s">
        <v>107</v>
      </c>
      <c r="J7" s="371">
        <v>8</v>
      </c>
      <c r="K7" s="371">
        <v>9</v>
      </c>
      <c r="L7" s="371" t="s">
        <v>430</v>
      </c>
      <c r="M7" s="371">
        <v>11</v>
      </c>
      <c r="N7" s="371">
        <v>12</v>
      </c>
      <c r="O7" s="371" t="s">
        <v>430</v>
      </c>
      <c r="P7" s="371">
        <v>11</v>
      </c>
      <c r="Q7" s="371">
        <v>12</v>
      </c>
      <c r="R7" s="424"/>
    </row>
    <row r="8" spans="1:18" ht="24.95" customHeight="1" x14ac:dyDescent="0.25">
      <c r="A8" s="424"/>
      <c r="B8" s="501" t="s">
        <v>77</v>
      </c>
      <c r="C8" s="567">
        <f>SUM(C9:C25)</f>
        <v>7803000</v>
      </c>
      <c r="D8" s="567">
        <f t="shared" ref="D8:J8" si="0">SUM(D9:D25)</f>
        <v>200000</v>
      </c>
      <c r="E8" s="567">
        <f t="shared" si="0"/>
        <v>7603000</v>
      </c>
      <c r="F8" s="567">
        <f t="shared" si="0"/>
        <v>2726000</v>
      </c>
      <c r="G8" s="567">
        <f t="shared" si="0"/>
        <v>0</v>
      </c>
      <c r="H8" s="567">
        <f t="shared" si="0"/>
        <v>2726000</v>
      </c>
      <c r="I8" s="567">
        <f t="shared" si="0"/>
        <v>3199000</v>
      </c>
      <c r="J8" s="567">
        <f t="shared" si="0"/>
        <v>200000</v>
      </c>
      <c r="K8" s="567"/>
      <c r="L8" s="567">
        <f t="shared" ref="L8:Q8" si="1">SUM(L9:L25)</f>
        <v>1500000</v>
      </c>
      <c r="M8" s="567">
        <f t="shared" si="1"/>
        <v>0</v>
      </c>
      <c r="N8" s="567">
        <f t="shared" si="1"/>
        <v>1500000</v>
      </c>
      <c r="O8" s="567">
        <f t="shared" si="1"/>
        <v>378000</v>
      </c>
      <c r="P8" s="567">
        <f t="shared" si="1"/>
        <v>0</v>
      </c>
      <c r="Q8" s="567">
        <f t="shared" si="1"/>
        <v>378000</v>
      </c>
      <c r="R8" s="424"/>
    </row>
    <row r="9" spans="1:18" ht="24.95" customHeight="1" x14ac:dyDescent="0.25">
      <c r="A9" s="472">
        <v>1</v>
      </c>
      <c r="B9" s="473" t="s">
        <v>177</v>
      </c>
      <c r="C9" s="485">
        <f>SUM(D9:E9)</f>
        <v>281000</v>
      </c>
      <c r="D9" s="485">
        <f>G9+J9+M9+P9</f>
        <v>0</v>
      </c>
      <c r="E9" s="485">
        <f>H9+K9+N9+Q9</f>
        <v>281000</v>
      </c>
      <c r="F9" s="485">
        <f>SUM(G9:H9)</f>
        <v>141000</v>
      </c>
      <c r="G9" s="485"/>
      <c r="H9" s="485">
        <v>141000</v>
      </c>
      <c r="I9" s="485">
        <f t="shared" ref="I9:I25" si="2">SUM(J9:K9)</f>
        <v>0</v>
      </c>
      <c r="J9" s="485"/>
      <c r="K9" s="485"/>
      <c r="L9" s="485">
        <f>SUM(M9:N9)</f>
        <v>0</v>
      </c>
      <c r="M9" s="485"/>
      <c r="N9" s="485"/>
      <c r="O9" s="485">
        <f>SUM(P9:Q9)</f>
        <v>140000</v>
      </c>
      <c r="P9" s="485"/>
      <c r="Q9" s="485">
        <f>'[11]7. TH chi xa 25'!$D$45</f>
        <v>140000</v>
      </c>
      <c r="R9" s="565"/>
    </row>
    <row r="10" spans="1:18" ht="24.95" customHeight="1" x14ac:dyDescent="0.25">
      <c r="A10" s="474">
        <v>2</v>
      </c>
      <c r="B10" s="475" t="s">
        <v>178</v>
      </c>
      <c r="C10" s="489">
        <f>SUM(D10:E10)</f>
        <v>239000</v>
      </c>
      <c r="D10" s="489">
        <f>G10+J10+M10+P10</f>
        <v>100000</v>
      </c>
      <c r="E10" s="489">
        <f>H10+K10+N10+Q10</f>
        <v>139000</v>
      </c>
      <c r="F10" s="489">
        <f t="shared" ref="F10:F25" si="3">SUM(G10:H10)</f>
        <v>139000</v>
      </c>
      <c r="G10" s="489"/>
      <c r="H10" s="489">
        <v>139000</v>
      </c>
      <c r="I10" s="489">
        <f t="shared" si="2"/>
        <v>100000</v>
      </c>
      <c r="J10" s="489">
        <v>100000</v>
      </c>
      <c r="K10" s="489"/>
      <c r="L10" s="489">
        <f t="shared" ref="L10:L25" si="4">SUM(M10:N10)</f>
        <v>0</v>
      </c>
      <c r="M10" s="489"/>
      <c r="N10" s="489"/>
      <c r="O10" s="489">
        <f t="shared" ref="O10:O25" si="5">SUM(P10:Q10)</f>
        <v>0</v>
      </c>
      <c r="P10" s="489"/>
      <c r="Q10" s="489"/>
      <c r="R10" s="132"/>
    </row>
    <row r="11" spans="1:18" ht="24.95" customHeight="1" x14ac:dyDescent="0.25">
      <c r="A11" s="474">
        <v>3</v>
      </c>
      <c r="B11" s="475" t="s">
        <v>179</v>
      </c>
      <c r="C11" s="489">
        <f t="shared" ref="C11:C25" si="6">SUM(D11:E11)</f>
        <v>1147400</v>
      </c>
      <c r="D11" s="489">
        <f t="shared" ref="D11:E25" si="7">G11+J11+M11+P11</f>
        <v>0</v>
      </c>
      <c r="E11" s="489">
        <f t="shared" si="7"/>
        <v>1147400</v>
      </c>
      <c r="F11" s="489">
        <f t="shared" si="3"/>
        <v>178000</v>
      </c>
      <c r="G11" s="489"/>
      <c r="H11" s="489">
        <v>178000</v>
      </c>
      <c r="I11" s="489">
        <f t="shared" si="2"/>
        <v>0</v>
      </c>
      <c r="J11" s="489"/>
      <c r="K11" s="489"/>
      <c r="L11" s="489">
        <f t="shared" si="4"/>
        <v>909400</v>
      </c>
      <c r="M11" s="489"/>
      <c r="N11" s="489">
        <f>'[8]CT Lâm nghiệp BV'!C12</f>
        <v>909400</v>
      </c>
      <c r="O11" s="489">
        <f t="shared" si="5"/>
        <v>60000</v>
      </c>
      <c r="P11" s="489"/>
      <c r="Q11" s="489">
        <f>'[11]7. TH chi xa 25'!$F$49</f>
        <v>60000</v>
      </c>
      <c r="R11" s="132"/>
    </row>
    <row r="12" spans="1:18" ht="24.95" customHeight="1" x14ac:dyDescent="0.25">
      <c r="A12" s="474">
        <v>4</v>
      </c>
      <c r="B12" s="475" t="s">
        <v>180</v>
      </c>
      <c r="C12" s="489">
        <f t="shared" si="6"/>
        <v>178000</v>
      </c>
      <c r="D12" s="489">
        <f t="shared" si="7"/>
        <v>0</v>
      </c>
      <c r="E12" s="489">
        <f t="shared" si="7"/>
        <v>178000</v>
      </c>
      <c r="F12" s="489">
        <f t="shared" si="3"/>
        <v>178000</v>
      </c>
      <c r="G12" s="489"/>
      <c r="H12" s="489">
        <v>178000</v>
      </c>
      <c r="I12" s="489">
        <f t="shared" si="2"/>
        <v>0</v>
      </c>
      <c r="J12" s="489"/>
      <c r="K12" s="489"/>
      <c r="L12" s="489">
        <f t="shared" si="4"/>
        <v>0</v>
      </c>
      <c r="M12" s="489"/>
      <c r="N12" s="489"/>
      <c r="O12" s="489">
        <f t="shared" si="5"/>
        <v>0</v>
      </c>
      <c r="P12" s="489"/>
      <c r="Q12" s="489"/>
      <c r="R12" s="132"/>
    </row>
    <row r="13" spans="1:18" ht="24.95" customHeight="1" x14ac:dyDescent="0.25">
      <c r="A13" s="474">
        <v>5</v>
      </c>
      <c r="B13" s="475" t="s">
        <v>181</v>
      </c>
      <c r="C13" s="489">
        <f t="shared" si="6"/>
        <v>151000</v>
      </c>
      <c r="D13" s="489">
        <f t="shared" si="7"/>
        <v>0</v>
      </c>
      <c r="E13" s="489">
        <f t="shared" si="7"/>
        <v>151000</v>
      </c>
      <c r="F13" s="489">
        <f t="shared" si="3"/>
        <v>151000</v>
      </c>
      <c r="G13" s="489"/>
      <c r="H13" s="489">
        <v>151000</v>
      </c>
      <c r="I13" s="489">
        <f t="shared" si="2"/>
        <v>0</v>
      </c>
      <c r="J13" s="489"/>
      <c r="K13" s="489"/>
      <c r="L13" s="489">
        <f t="shared" si="4"/>
        <v>0</v>
      </c>
      <c r="M13" s="489"/>
      <c r="N13" s="489"/>
      <c r="O13" s="489">
        <f t="shared" si="5"/>
        <v>0</v>
      </c>
      <c r="P13" s="489"/>
      <c r="Q13" s="489">
        <v>0</v>
      </c>
      <c r="R13" s="132"/>
    </row>
    <row r="14" spans="1:18" ht="24.95" customHeight="1" x14ac:dyDescent="0.25">
      <c r="A14" s="474">
        <v>6</v>
      </c>
      <c r="B14" s="475" t="s">
        <v>182</v>
      </c>
      <c r="C14" s="489">
        <f t="shared" si="6"/>
        <v>143000</v>
      </c>
      <c r="D14" s="489">
        <f t="shared" si="7"/>
        <v>0</v>
      </c>
      <c r="E14" s="489">
        <f t="shared" si="7"/>
        <v>143000</v>
      </c>
      <c r="F14" s="489">
        <f t="shared" si="3"/>
        <v>143000</v>
      </c>
      <c r="G14" s="489"/>
      <c r="H14" s="489">
        <v>143000</v>
      </c>
      <c r="I14" s="489">
        <f t="shared" si="2"/>
        <v>0</v>
      </c>
      <c r="J14" s="489"/>
      <c r="K14" s="489"/>
      <c r="L14" s="489">
        <f t="shared" si="4"/>
        <v>0</v>
      </c>
      <c r="M14" s="489"/>
      <c r="N14" s="489"/>
      <c r="O14" s="489">
        <f t="shared" si="5"/>
        <v>0</v>
      </c>
      <c r="P14" s="489"/>
      <c r="Q14" s="489"/>
      <c r="R14" s="132"/>
    </row>
    <row r="15" spans="1:18" ht="24.95" customHeight="1" x14ac:dyDescent="0.25">
      <c r="A15" s="474">
        <v>7</v>
      </c>
      <c r="B15" s="561" t="s">
        <v>183</v>
      </c>
      <c r="C15" s="489">
        <f t="shared" si="6"/>
        <v>142000</v>
      </c>
      <c r="D15" s="489">
        <f t="shared" si="7"/>
        <v>0</v>
      </c>
      <c r="E15" s="489">
        <f t="shared" si="7"/>
        <v>142000</v>
      </c>
      <c r="F15" s="489">
        <f t="shared" si="3"/>
        <v>142000</v>
      </c>
      <c r="G15" s="489"/>
      <c r="H15" s="489">
        <v>142000</v>
      </c>
      <c r="I15" s="489">
        <f t="shared" si="2"/>
        <v>0</v>
      </c>
      <c r="J15" s="489"/>
      <c r="K15" s="489"/>
      <c r="L15" s="489">
        <f t="shared" si="4"/>
        <v>0</v>
      </c>
      <c r="M15" s="489"/>
      <c r="N15" s="489"/>
      <c r="O15" s="489">
        <f t="shared" si="5"/>
        <v>0</v>
      </c>
      <c r="P15" s="489"/>
      <c r="Q15" s="489"/>
      <c r="R15" s="132"/>
    </row>
    <row r="16" spans="1:18" ht="24.95" customHeight="1" x14ac:dyDescent="0.25">
      <c r="A16" s="474">
        <v>8</v>
      </c>
      <c r="B16" s="475" t="s">
        <v>184</v>
      </c>
      <c r="C16" s="489">
        <f t="shared" si="6"/>
        <v>162000</v>
      </c>
      <c r="D16" s="489">
        <f t="shared" si="7"/>
        <v>0</v>
      </c>
      <c r="E16" s="489">
        <f t="shared" si="7"/>
        <v>162000</v>
      </c>
      <c r="F16" s="489">
        <f t="shared" si="3"/>
        <v>147000</v>
      </c>
      <c r="G16" s="489"/>
      <c r="H16" s="489">
        <v>147000</v>
      </c>
      <c r="I16" s="489">
        <f t="shared" si="2"/>
        <v>0</v>
      </c>
      <c r="J16" s="489"/>
      <c r="K16" s="489"/>
      <c r="L16" s="489">
        <f t="shared" si="4"/>
        <v>0</v>
      </c>
      <c r="M16" s="489"/>
      <c r="N16" s="489"/>
      <c r="O16" s="489">
        <f t="shared" si="5"/>
        <v>15000</v>
      </c>
      <c r="P16" s="489"/>
      <c r="Q16" s="489">
        <v>15000</v>
      </c>
      <c r="R16" s="132"/>
    </row>
    <row r="17" spans="1:18" ht="24.95" customHeight="1" x14ac:dyDescent="0.25">
      <c r="A17" s="474">
        <v>9</v>
      </c>
      <c r="B17" s="475" t="s">
        <v>185</v>
      </c>
      <c r="C17" s="489">
        <f t="shared" si="6"/>
        <v>147000</v>
      </c>
      <c r="D17" s="489">
        <f t="shared" si="7"/>
        <v>0</v>
      </c>
      <c r="E17" s="489">
        <f t="shared" si="7"/>
        <v>147000</v>
      </c>
      <c r="F17" s="489">
        <f t="shared" si="3"/>
        <v>147000</v>
      </c>
      <c r="G17" s="489"/>
      <c r="H17" s="489">
        <v>147000</v>
      </c>
      <c r="I17" s="489">
        <f t="shared" si="2"/>
        <v>0</v>
      </c>
      <c r="J17" s="489"/>
      <c r="K17" s="489"/>
      <c r="L17" s="489">
        <f t="shared" si="4"/>
        <v>0</v>
      </c>
      <c r="M17" s="489"/>
      <c r="N17" s="489"/>
      <c r="O17" s="489">
        <f t="shared" si="5"/>
        <v>0</v>
      </c>
      <c r="P17" s="489"/>
      <c r="Q17" s="489"/>
      <c r="R17" s="132"/>
    </row>
    <row r="18" spans="1:18" ht="24.95" customHeight="1" x14ac:dyDescent="0.25">
      <c r="A18" s="474">
        <v>10</v>
      </c>
      <c r="B18" s="475" t="s">
        <v>186</v>
      </c>
      <c r="C18" s="489">
        <f t="shared" si="6"/>
        <v>230000</v>
      </c>
      <c r="D18" s="489">
        <f t="shared" si="7"/>
        <v>0</v>
      </c>
      <c r="E18" s="489">
        <f t="shared" si="7"/>
        <v>230000</v>
      </c>
      <c r="F18" s="489">
        <f t="shared" si="3"/>
        <v>165000</v>
      </c>
      <c r="G18" s="489"/>
      <c r="H18" s="489">
        <v>165000</v>
      </c>
      <c r="I18" s="489">
        <f t="shared" si="2"/>
        <v>0</v>
      </c>
      <c r="J18" s="489"/>
      <c r="K18" s="489"/>
      <c r="L18" s="489">
        <f t="shared" si="4"/>
        <v>0</v>
      </c>
      <c r="M18" s="489"/>
      <c r="N18" s="489"/>
      <c r="O18" s="489">
        <f t="shared" si="5"/>
        <v>65000</v>
      </c>
      <c r="P18" s="489"/>
      <c r="Q18" s="489">
        <v>65000</v>
      </c>
      <c r="R18" s="566"/>
    </row>
    <row r="19" spans="1:18" ht="24.95" customHeight="1" x14ac:dyDescent="0.25">
      <c r="A19" s="474">
        <v>11</v>
      </c>
      <c r="B19" s="475" t="s">
        <v>187</v>
      </c>
      <c r="C19" s="489">
        <f t="shared" si="6"/>
        <v>155000</v>
      </c>
      <c r="D19" s="489">
        <f t="shared" si="7"/>
        <v>0</v>
      </c>
      <c r="E19" s="489">
        <f t="shared" si="7"/>
        <v>155000</v>
      </c>
      <c r="F19" s="489">
        <f t="shared" si="3"/>
        <v>155000</v>
      </c>
      <c r="G19" s="489"/>
      <c r="H19" s="489">
        <v>155000</v>
      </c>
      <c r="I19" s="489">
        <f t="shared" si="2"/>
        <v>0</v>
      </c>
      <c r="J19" s="489"/>
      <c r="K19" s="489"/>
      <c r="L19" s="489">
        <f t="shared" si="4"/>
        <v>0</v>
      </c>
      <c r="M19" s="489"/>
      <c r="N19" s="489"/>
      <c r="O19" s="489">
        <f t="shared" si="5"/>
        <v>0</v>
      </c>
      <c r="P19" s="489"/>
      <c r="Q19" s="489"/>
      <c r="R19" s="132"/>
    </row>
    <row r="20" spans="1:18" ht="24.95" customHeight="1" x14ac:dyDescent="0.25">
      <c r="A20" s="474">
        <v>12</v>
      </c>
      <c r="B20" s="475" t="s">
        <v>188</v>
      </c>
      <c r="C20" s="489">
        <f t="shared" si="6"/>
        <v>198000</v>
      </c>
      <c r="D20" s="489">
        <f t="shared" si="7"/>
        <v>0</v>
      </c>
      <c r="E20" s="489">
        <f t="shared" si="7"/>
        <v>198000</v>
      </c>
      <c r="F20" s="489">
        <f t="shared" si="3"/>
        <v>198000</v>
      </c>
      <c r="G20" s="489"/>
      <c r="H20" s="489">
        <v>198000</v>
      </c>
      <c r="I20" s="489">
        <f t="shared" si="2"/>
        <v>0</v>
      </c>
      <c r="J20" s="489"/>
      <c r="K20" s="489"/>
      <c r="L20" s="489">
        <f t="shared" si="4"/>
        <v>0</v>
      </c>
      <c r="M20" s="489"/>
      <c r="N20" s="489"/>
      <c r="O20" s="489">
        <f t="shared" si="5"/>
        <v>0</v>
      </c>
      <c r="P20" s="489"/>
      <c r="Q20" s="489"/>
      <c r="R20" s="132"/>
    </row>
    <row r="21" spans="1:18" ht="24.95" customHeight="1" x14ac:dyDescent="0.25">
      <c r="A21" s="474">
        <v>13</v>
      </c>
      <c r="B21" s="475" t="s">
        <v>189</v>
      </c>
      <c r="C21" s="489">
        <f t="shared" si="6"/>
        <v>622700</v>
      </c>
      <c r="D21" s="489">
        <f>G21+J21+M21+P21</f>
        <v>100000</v>
      </c>
      <c r="E21" s="489">
        <f t="shared" si="7"/>
        <v>522700</v>
      </c>
      <c r="F21" s="489">
        <f t="shared" si="3"/>
        <v>201000</v>
      </c>
      <c r="G21" s="489"/>
      <c r="H21" s="489">
        <v>201000</v>
      </c>
      <c r="I21" s="489">
        <f t="shared" si="2"/>
        <v>100000</v>
      </c>
      <c r="J21" s="489">
        <v>100000</v>
      </c>
      <c r="K21" s="489"/>
      <c r="L21" s="489">
        <f t="shared" si="4"/>
        <v>321700</v>
      </c>
      <c r="M21" s="489"/>
      <c r="N21" s="489">
        <f>'[8]CT Lâm nghiệp BV'!C13</f>
        <v>321700</v>
      </c>
      <c r="O21" s="489">
        <f t="shared" si="5"/>
        <v>0</v>
      </c>
      <c r="P21" s="489"/>
      <c r="Q21" s="489"/>
      <c r="R21" s="132"/>
    </row>
    <row r="22" spans="1:18" ht="24.95" customHeight="1" x14ac:dyDescent="0.25">
      <c r="A22" s="474">
        <v>14</v>
      </c>
      <c r="B22" s="475" t="s">
        <v>190</v>
      </c>
      <c r="C22" s="489">
        <f t="shared" si="6"/>
        <v>153000</v>
      </c>
      <c r="D22" s="489">
        <f t="shared" si="7"/>
        <v>0</v>
      </c>
      <c r="E22" s="489">
        <f t="shared" si="7"/>
        <v>153000</v>
      </c>
      <c r="F22" s="489">
        <f t="shared" si="3"/>
        <v>153000</v>
      </c>
      <c r="G22" s="489"/>
      <c r="H22" s="489">
        <v>153000</v>
      </c>
      <c r="I22" s="489">
        <f t="shared" si="2"/>
        <v>0</v>
      </c>
      <c r="J22" s="489"/>
      <c r="K22" s="489"/>
      <c r="L22" s="489">
        <f t="shared" si="4"/>
        <v>0</v>
      </c>
      <c r="M22" s="489"/>
      <c r="N22" s="489"/>
      <c r="O22" s="489">
        <f t="shared" si="5"/>
        <v>0</v>
      </c>
      <c r="P22" s="489"/>
      <c r="Q22" s="489"/>
      <c r="R22" s="132"/>
    </row>
    <row r="23" spans="1:18" ht="24.95" customHeight="1" x14ac:dyDescent="0.25">
      <c r="A23" s="474">
        <v>15</v>
      </c>
      <c r="B23" s="475" t="s">
        <v>191</v>
      </c>
      <c r="C23" s="489">
        <f t="shared" si="6"/>
        <v>161000</v>
      </c>
      <c r="D23" s="489">
        <f t="shared" si="7"/>
        <v>0</v>
      </c>
      <c r="E23" s="489">
        <f t="shared" si="7"/>
        <v>161000</v>
      </c>
      <c r="F23" s="489">
        <f t="shared" si="3"/>
        <v>146000</v>
      </c>
      <c r="G23" s="489"/>
      <c r="H23" s="489">
        <v>146000</v>
      </c>
      <c r="I23" s="489">
        <f t="shared" si="2"/>
        <v>0</v>
      </c>
      <c r="J23" s="489"/>
      <c r="K23" s="489"/>
      <c r="L23" s="489">
        <f t="shared" si="4"/>
        <v>0</v>
      </c>
      <c r="M23" s="489"/>
      <c r="N23" s="489"/>
      <c r="O23" s="489">
        <f t="shared" si="5"/>
        <v>15000</v>
      </c>
      <c r="P23" s="489"/>
      <c r="Q23" s="489">
        <v>15000</v>
      </c>
      <c r="R23" s="132"/>
    </row>
    <row r="24" spans="1:18" ht="24.95" customHeight="1" x14ac:dyDescent="0.25">
      <c r="A24" s="474">
        <v>16</v>
      </c>
      <c r="B24" s="475" t="s">
        <v>192</v>
      </c>
      <c r="C24" s="489">
        <f t="shared" si="6"/>
        <v>146000</v>
      </c>
      <c r="D24" s="489">
        <f t="shared" si="7"/>
        <v>0</v>
      </c>
      <c r="E24" s="489">
        <f t="shared" si="7"/>
        <v>146000</v>
      </c>
      <c r="F24" s="489">
        <f t="shared" si="3"/>
        <v>146000</v>
      </c>
      <c r="G24" s="489"/>
      <c r="H24" s="489">
        <v>146000</v>
      </c>
      <c r="I24" s="489">
        <f t="shared" si="2"/>
        <v>0</v>
      </c>
      <c r="J24" s="489"/>
      <c r="K24" s="489"/>
      <c r="L24" s="489">
        <f t="shared" si="4"/>
        <v>0</v>
      </c>
      <c r="M24" s="489"/>
      <c r="N24" s="489"/>
      <c r="O24" s="489">
        <f t="shared" si="5"/>
        <v>0</v>
      </c>
      <c r="P24" s="489"/>
      <c r="Q24" s="489"/>
      <c r="R24" s="132"/>
    </row>
    <row r="25" spans="1:18" ht="24.95" customHeight="1" x14ac:dyDescent="0.25">
      <c r="A25" s="476">
        <v>17</v>
      </c>
      <c r="B25" s="477" t="s">
        <v>436</v>
      </c>
      <c r="C25" s="494">
        <f t="shared" si="6"/>
        <v>3546900</v>
      </c>
      <c r="D25" s="494">
        <f t="shared" si="7"/>
        <v>0</v>
      </c>
      <c r="E25" s="494">
        <f t="shared" si="7"/>
        <v>3546900</v>
      </c>
      <c r="F25" s="494">
        <f t="shared" si="3"/>
        <v>196000</v>
      </c>
      <c r="G25" s="494"/>
      <c r="H25" s="494">
        <v>196000</v>
      </c>
      <c r="I25" s="494">
        <f t="shared" si="2"/>
        <v>2999000</v>
      </c>
      <c r="J25" s="494"/>
      <c r="K25" s="494">
        <v>2999000</v>
      </c>
      <c r="L25" s="494">
        <f t="shared" si="4"/>
        <v>268900</v>
      </c>
      <c r="M25" s="494"/>
      <c r="N25" s="494">
        <f>'[8]CT Lâm nghiệp BV'!C14</f>
        <v>268900</v>
      </c>
      <c r="O25" s="494">
        <f t="shared" si="5"/>
        <v>83000</v>
      </c>
      <c r="P25" s="494"/>
      <c r="Q25" s="494">
        <v>83000</v>
      </c>
      <c r="R25" s="145"/>
    </row>
    <row r="26" spans="1:18" ht="32.25" customHeight="1" x14ac:dyDescent="0.25"/>
  </sheetData>
  <mergeCells count="13">
    <mergeCell ref="R5:R6"/>
    <mergeCell ref="C5:E5"/>
    <mergeCell ref="F5:H5"/>
    <mergeCell ref="I5:K5"/>
    <mergeCell ref="O1:Q1"/>
    <mergeCell ref="L5:N5"/>
    <mergeCell ref="O5:Q5"/>
    <mergeCell ref="A2:Q2"/>
    <mergeCell ref="A3:Q3"/>
    <mergeCell ref="J4:Q4"/>
    <mergeCell ref="A1:D1"/>
    <mergeCell ref="A5:A6"/>
    <mergeCell ref="B5:B6"/>
  </mergeCells>
  <pageMargins left="0.31" right="0.16" top="0.54" bottom="0.37" header="0.3" footer="0.3"/>
  <pageSetup paperSize="8"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6"/>
  <sheetViews>
    <sheetView workbookViewId="0">
      <pane xSplit="2" ySplit="8" topLeftCell="C15" activePane="bottomRight" state="frozen"/>
      <selection pane="topRight" activeCell="C1" sqref="C1"/>
      <selection pane="bottomLeft" activeCell="A8" sqref="A8"/>
      <selection pane="bottomRight" activeCell="C8" sqref="C8"/>
    </sheetView>
  </sheetViews>
  <sheetFormatPr defaultRowHeight="15.75" x14ac:dyDescent="0.25"/>
  <cols>
    <col min="1" max="1" width="6.875" style="569" customWidth="1"/>
    <col min="2" max="2" width="25.25" style="569" customWidth="1"/>
    <col min="3" max="8" width="12.625" style="569" customWidth="1"/>
    <col min="9" max="11" width="13.625" style="569" hidden="1" customWidth="1"/>
    <col min="12" max="14" width="12.625" style="569" customWidth="1"/>
    <col min="15" max="16384" width="9" style="569"/>
  </cols>
  <sheetData>
    <row r="1" spans="1:14" ht="16.5" x14ac:dyDescent="0.25">
      <c r="A1" s="980"/>
      <c r="B1" s="980"/>
      <c r="C1" s="980"/>
      <c r="D1" s="980"/>
      <c r="J1" s="570"/>
      <c r="L1" s="570"/>
    </row>
    <row r="2" spans="1:14" ht="33.75" customHeight="1" x14ac:dyDescent="0.25">
      <c r="A2" s="851" t="s">
        <v>599</v>
      </c>
      <c r="B2" s="851"/>
      <c r="C2" s="851"/>
      <c r="D2" s="851"/>
      <c r="E2" s="851"/>
      <c r="F2" s="851"/>
      <c r="G2" s="851"/>
      <c r="H2" s="851"/>
      <c r="I2" s="851"/>
      <c r="J2" s="851"/>
      <c r="K2" s="851"/>
      <c r="L2" s="851"/>
      <c r="M2" s="851"/>
      <c r="N2" s="851"/>
    </row>
    <row r="3" spans="1:14" ht="21" customHeight="1" x14ac:dyDescent="0.25">
      <c r="A3" s="853" t="str">
        <f>+'Biểu 4.29'!A3:F3</f>
        <v xml:space="preserve">(Kèm theo Nghị quyết  số      /NQ-HĐND ngày       /12/2024 của Hội đồng nhân dân huyện Na Rì) </v>
      </c>
      <c r="B3" s="853"/>
      <c r="C3" s="853"/>
      <c r="D3" s="853"/>
      <c r="E3" s="853"/>
      <c r="F3" s="853"/>
      <c r="G3" s="853"/>
      <c r="H3" s="853"/>
      <c r="I3" s="853"/>
      <c r="J3" s="853"/>
      <c r="K3" s="853"/>
      <c r="L3" s="853"/>
      <c r="M3" s="853"/>
      <c r="N3" s="853"/>
    </row>
    <row r="4" spans="1:14" ht="19.5" customHeight="1" x14ac:dyDescent="0.25">
      <c r="A4" s="502"/>
      <c r="J4" s="985" t="s">
        <v>341</v>
      </c>
      <c r="K4" s="985"/>
      <c r="L4" s="985"/>
      <c r="M4" s="985"/>
      <c r="N4" s="985"/>
    </row>
    <row r="5" spans="1:14" ht="51.75" customHeight="1" x14ac:dyDescent="0.25">
      <c r="A5" s="978" t="s">
        <v>0</v>
      </c>
      <c r="B5" s="978" t="s">
        <v>162</v>
      </c>
      <c r="C5" s="978" t="s">
        <v>52</v>
      </c>
      <c r="D5" s="978"/>
      <c r="E5" s="978"/>
      <c r="F5" s="978" t="s">
        <v>170</v>
      </c>
      <c r="G5" s="978"/>
      <c r="H5" s="978"/>
      <c r="I5" s="978" t="s">
        <v>171</v>
      </c>
      <c r="J5" s="978"/>
      <c r="K5" s="978"/>
      <c r="L5" s="978" t="s">
        <v>433</v>
      </c>
      <c r="M5" s="978"/>
      <c r="N5" s="978"/>
    </row>
    <row r="6" spans="1:14" ht="27.75" customHeight="1" x14ac:dyDescent="0.25">
      <c r="A6" s="978"/>
      <c r="B6" s="978"/>
      <c r="C6" s="321" t="s">
        <v>52</v>
      </c>
      <c r="D6" s="321" t="s">
        <v>173</v>
      </c>
      <c r="E6" s="321" t="s">
        <v>176</v>
      </c>
      <c r="F6" s="321" t="s">
        <v>52</v>
      </c>
      <c r="G6" s="321" t="s">
        <v>173</v>
      </c>
      <c r="H6" s="321" t="s">
        <v>176</v>
      </c>
      <c r="I6" s="321" t="s">
        <v>52</v>
      </c>
      <c r="J6" s="321" t="s">
        <v>173</v>
      </c>
      <c r="K6" s="321" t="s">
        <v>176</v>
      </c>
      <c r="L6" s="321" t="s">
        <v>52</v>
      </c>
      <c r="M6" s="321" t="s">
        <v>173</v>
      </c>
      <c r="N6" s="321" t="s">
        <v>176</v>
      </c>
    </row>
    <row r="7" spans="1:14" ht="21.75" customHeight="1" x14ac:dyDescent="0.25">
      <c r="A7" s="308" t="s">
        <v>2</v>
      </c>
      <c r="B7" s="308" t="s">
        <v>3</v>
      </c>
      <c r="C7" s="308" t="s">
        <v>59</v>
      </c>
      <c r="D7" s="308">
        <v>2</v>
      </c>
      <c r="E7" s="308">
        <v>3</v>
      </c>
      <c r="F7" s="308" t="s">
        <v>60</v>
      </c>
      <c r="G7" s="308">
        <v>5</v>
      </c>
      <c r="H7" s="308">
        <v>6</v>
      </c>
      <c r="I7" s="308" t="s">
        <v>107</v>
      </c>
      <c r="J7" s="308">
        <v>8</v>
      </c>
      <c r="K7" s="308">
        <v>9</v>
      </c>
      <c r="L7" s="308" t="s">
        <v>107</v>
      </c>
      <c r="M7" s="308">
        <v>8</v>
      </c>
      <c r="N7" s="308">
        <v>9</v>
      </c>
    </row>
    <row r="8" spans="1:14" ht="24.95" customHeight="1" x14ac:dyDescent="0.25">
      <c r="A8" s="309"/>
      <c r="B8" s="321" t="s">
        <v>77</v>
      </c>
      <c r="C8" s="571">
        <f>SUM(C9:C25)</f>
        <v>45365890</v>
      </c>
      <c r="D8" s="571">
        <f t="shared" ref="D8:N8" si="0">SUM(D9:D25)</f>
        <v>43455890</v>
      </c>
      <c r="E8" s="571">
        <f t="shared" si="0"/>
        <v>1910000</v>
      </c>
      <c r="F8" s="571">
        <f t="shared" si="0"/>
        <v>2606440</v>
      </c>
      <c r="G8" s="571">
        <f t="shared" si="0"/>
        <v>696440</v>
      </c>
      <c r="H8" s="571">
        <f t="shared" si="0"/>
        <v>1910000</v>
      </c>
      <c r="I8" s="571">
        <f t="shared" si="0"/>
        <v>0</v>
      </c>
      <c r="J8" s="571">
        <f t="shared" si="0"/>
        <v>0</v>
      </c>
      <c r="K8" s="571">
        <f t="shared" si="0"/>
        <v>0</v>
      </c>
      <c r="L8" s="571">
        <f t="shared" si="0"/>
        <v>42759450</v>
      </c>
      <c r="M8" s="571">
        <f>SUM(M9:M25)</f>
        <v>42759450</v>
      </c>
      <c r="N8" s="571">
        <f t="shared" si="0"/>
        <v>0</v>
      </c>
    </row>
    <row r="9" spans="1:14" ht="24.95" customHeight="1" x14ac:dyDescent="0.25">
      <c r="A9" s="347">
        <v>1</v>
      </c>
      <c r="B9" s="471" t="s">
        <v>177</v>
      </c>
      <c r="C9" s="572">
        <f>SUM(D9:E9)</f>
        <v>4524780</v>
      </c>
      <c r="D9" s="572">
        <f>G9+J9+M9</f>
        <v>4474780</v>
      </c>
      <c r="E9" s="572">
        <f>H9+K9+N9</f>
        <v>50000</v>
      </c>
      <c r="F9" s="572">
        <f t="shared" ref="F9:F15" si="1">SUM(G9:H9)</f>
        <v>50000</v>
      </c>
      <c r="G9" s="572"/>
      <c r="H9" s="572">
        <v>50000</v>
      </c>
      <c r="I9" s="572">
        <f t="shared" ref="I9:I25" si="2">SUM(J9:K9)</f>
        <v>0</v>
      </c>
      <c r="J9" s="572"/>
      <c r="K9" s="572"/>
      <c r="L9" s="572">
        <f>SUM(M9:N9)</f>
        <v>4474780</v>
      </c>
      <c r="M9" s="572">
        <v>4474780</v>
      </c>
      <c r="N9" s="572"/>
    </row>
    <row r="10" spans="1:14" ht="24.95" customHeight="1" x14ac:dyDescent="0.25">
      <c r="A10" s="315">
        <v>2</v>
      </c>
      <c r="B10" s="418" t="s">
        <v>178</v>
      </c>
      <c r="C10" s="573">
        <f t="shared" ref="C10:C25" si="3">SUM(D10:E10)</f>
        <v>3713540</v>
      </c>
      <c r="D10" s="573">
        <f t="shared" ref="D10:E24" si="4">G10+J10+M10</f>
        <v>3703540</v>
      </c>
      <c r="E10" s="573">
        <f t="shared" si="4"/>
        <v>10000</v>
      </c>
      <c r="F10" s="573">
        <f t="shared" si="1"/>
        <v>10000</v>
      </c>
      <c r="G10" s="573"/>
      <c r="H10" s="573">
        <v>10000</v>
      </c>
      <c r="I10" s="573">
        <f t="shared" si="2"/>
        <v>0</v>
      </c>
      <c r="J10" s="573"/>
      <c r="K10" s="573"/>
      <c r="L10" s="573">
        <f t="shared" ref="L10:L25" si="5">SUM(M10:N10)</f>
        <v>3703540</v>
      </c>
      <c r="M10" s="573">
        <v>3703540</v>
      </c>
      <c r="N10" s="573"/>
    </row>
    <row r="11" spans="1:14" ht="24.95" customHeight="1" x14ac:dyDescent="0.25">
      <c r="A11" s="315">
        <v>3</v>
      </c>
      <c r="B11" s="418" t="s">
        <v>179</v>
      </c>
      <c r="C11" s="573">
        <f t="shared" si="3"/>
        <v>949880</v>
      </c>
      <c r="D11" s="573">
        <f t="shared" si="4"/>
        <v>939880</v>
      </c>
      <c r="E11" s="573">
        <f t="shared" si="4"/>
        <v>10000</v>
      </c>
      <c r="F11" s="573">
        <f t="shared" si="1"/>
        <v>10000</v>
      </c>
      <c r="G11" s="573"/>
      <c r="H11" s="573">
        <v>10000</v>
      </c>
      <c r="I11" s="573">
        <f t="shared" si="2"/>
        <v>0</v>
      </c>
      <c r="J11" s="573"/>
      <c r="K11" s="573"/>
      <c r="L11" s="573">
        <f t="shared" si="5"/>
        <v>939880</v>
      </c>
      <c r="M11" s="573">
        <v>939880</v>
      </c>
      <c r="N11" s="573"/>
    </row>
    <row r="12" spans="1:14" ht="24.95" customHeight="1" x14ac:dyDescent="0.25">
      <c r="A12" s="315">
        <v>4</v>
      </c>
      <c r="B12" s="418" t="s">
        <v>180</v>
      </c>
      <c r="C12" s="573">
        <f t="shared" si="3"/>
        <v>3812800</v>
      </c>
      <c r="D12" s="573">
        <f t="shared" si="4"/>
        <v>3657800</v>
      </c>
      <c r="E12" s="573">
        <f t="shared" si="4"/>
        <v>155000</v>
      </c>
      <c r="F12" s="573">
        <f t="shared" si="1"/>
        <v>155000</v>
      </c>
      <c r="G12" s="573"/>
      <c r="H12" s="573">
        <v>155000</v>
      </c>
      <c r="I12" s="573">
        <f t="shared" si="2"/>
        <v>0</v>
      </c>
      <c r="J12" s="573"/>
      <c r="K12" s="573"/>
      <c r="L12" s="573">
        <f t="shared" si="5"/>
        <v>3657800</v>
      </c>
      <c r="M12" s="573">
        <v>3657800</v>
      </c>
      <c r="N12" s="573"/>
    </row>
    <row r="13" spans="1:14" ht="24.95" customHeight="1" x14ac:dyDescent="0.25">
      <c r="A13" s="315">
        <v>5</v>
      </c>
      <c r="B13" s="418" t="s">
        <v>181</v>
      </c>
      <c r="C13" s="573">
        <f t="shared" si="3"/>
        <v>2128330</v>
      </c>
      <c r="D13" s="573">
        <f t="shared" si="4"/>
        <v>1973330</v>
      </c>
      <c r="E13" s="573">
        <f t="shared" si="4"/>
        <v>155000</v>
      </c>
      <c r="F13" s="573">
        <f t="shared" si="1"/>
        <v>155000</v>
      </c>
      <c r="G13" s="573"/>
      <c r="H13" s="573">
        <v>155000</v>
      </c>
      <c r="I13" s="573">
        <f t="shared" si="2"/>
        <v>0</v>
      </c>
      <c r="J13" s="573"/>
      <c r="K13" s="573"/>
      <c r="L13" s="573">
        <f t="shared" si="5"/>
        <v>1973330</v>
      </c>
      <c r="M13" s="573">
        <v>1973330</v>
      </c>
      <c r="N13" s="573"/>
    </row>
    <row r="14" spans="1:14" ht="24.95" customHeight="1" x14ac:dyDescent="0.25">
      <c r="A14" s="315">
        <v>6</v>
      </c>
      <c r="B14" s="418" t="s">
        <v>182</v>
      </c>
      <c r="C14" s="573">
        <f t="shared" si="3"/>
        <v>3715170</v>
      </c>
      <c r="D14" s="573">
        <f t="shared" si="4"/>
        <v>3230170</v>
      </c>
      <c r="E14" s="573">
        <f t="shared" si="4"/>
        <v>485000</v>
      </c>
      <c r="F14" s="573">
        <f t="shared" si="1"/>
        <v>485000</v>
      </c>
      <c r="G14" s="573"/>
      <c r="H14" s="573">
        <v>485000</v>
      </c>
      <c r="I14" s="573">
        <f t="shared" si="2"/>
        <v>0</v>
      </c>
      <c r="J14" s="573"/>
      <c r="K14" s="573"/>
      <c r="L14" s="573">
        <f t="shared" si="5"/>
        <v>3230170</v>
      </c>
      <c r="M14" s="573">
        <v>3230170</v>
      </c>
      <c r="N14" s="573"/>
    </row>
    <row r="15" spans="1:14" ht="24.95" customHeight="1" x14ac:dyDescent="0.25">
      <c r="A15" s="315">
        <v>7</v>
      </c>
      <c r="B15" s="419" t="s">
        <v>183</v>
      </c>
      <c r="C15" s="573">
        <f t="shared" si="3"/>
        <v>1851920</v>
      </c>
      <c r="D15" s="573">
        <f t="shared" si="4"/>
        <v>1606920</v>
      </c>
      <c r="E15" s="573">
        <f t="shared" si="4"/>
        <v>245000</v>
      </c>
      <c r="F15" s="573">
        <f t="shared" si="1"/>
        <v>245000</v>
      </c>
      <c r="G15" s="573"/>
      <c r="H15" s="573">
        <v>245000</v>
      </c>
      <c r="I15" s="573">
        <f t="shared" si="2"/>
        <v>0</v>
      </c>
      <c r="J15" s="573"/>
      <c r="K15" s="573"/>
      <c r="L15" s="573">
        <f t="shared" si="5"/>
        <v>1606920</v>
      </c>
      <c r="M15" s="573">
        <v>1606920</v>
      </c>
      <c r="N15" s="573"/>
    </row>
    <row r="16" spans="1:14" ht="24.95" customHeight="1" x14ac:dyDescent="0.25">
      <c r="A16" s="315">
        <v>8</v>
      </c>
      <c r="B16" s="418" t="s">
        <v>184</v>
      </c>
      <c r="C16" s="573">
        <f t="shared" si="3"/>
        <v>1530750</v>
      </c>
      <c r="D16" s="573">
        <f t="shared" si="4"/>
        <v>1335750</v>
      </c>
      <c r="E16" s="573">
        <f t="shared" si="4"/>
        <v>195000</v>
      </c>
      <c r="F16" s="573">
        <f t="shared" ref="F16:F25" si="6">SUM(G16:H16)</f>
        <v>195000</v>
      </c>
      <c r="G16" s="573"/>
      <c r="H16" s="573">
        <v>195000</v>
      </c>
      <c r="I16" s="573">
        <f t="shared" si="2"/>
        <v>0</v>
      </c>
      <c r="J16" s="573"/>
      <c r="K16" s="573"/>
      <c r="L16" s="573">
        <f t="shared" si="5"/>
        <v>1335750</v>
      </c>
      <c r="M16" s="573">
        <v>1335750</v>
      </c>
      <c r="N16" s="573"/>
    </row>
    <row r="17" spans="1:14" ht="24.95" customHeight="1" x14ac:dyDescent="0.25">
      <c r="A17" s="315">
        <v>9</v>
      </c>
      <c r="B17" s="418" t="s">
        <v>185</v>
      </c>
      <c r="C17" s="573">
        <f t="shared" si="3"/>
        <v>2887440</v>
      </c>
      <c r="D17" s="573">
        <f>G17+J17+M17</f>
        <v>2877440</v>
      </c>
      <c r="E17" s="573">
        <f t="shared" si="4"/>
        <v>10000</v>
      </c>
      <c r="F17" s="573">
        <f t="shared" si="6"/>
        <v>10000</v>
      </c>
      <c r="G17" s="573"/>
      <c r="H17" s="573">
        <v>10000</v>
      </c>
      <c r="I17" s="573">
        <f t="shared" si="2"/>
        <v>0</v>
      </c>
      <c r="J17" s="573"/>
      <c r="K17" s="573"/>
      <c r="L17" s="573">
        <f t="shared" si="5"/>
        <v>2877440</v>
      </c>
      <c r="M17" s="573">
        <v>2877440</v>
      </c>
      <c r="N17" s="573"/>
    </row>
    <row r="18" spans="1:14" ht="24.95" customHeight="1" x14ac:dyDescent="0.25">
      <c r="A18" s="315">
        <v>10</v>
      </c>
      <c r="B18" s="418" t="s">
        <v>186</v>
      </c>
      <c r="C18" s="573">
        <f t="shared" si="3"/>
        <v>4124550</v>
      </c>
      <c r="D18" s="573">
        <f t="shared" si="4"/>
        <v>3914550</v>
      </c>
      <c r="E18" s="573">
        <f t="shared" si="4"/>
        <v>210000</v>
      </c>
      <c r="F18" s="573">
        <f t="shared" si="6"/>
        <v>210000</v>
      </c>
      <c r="G18" s="573"/>
      <c r="H18" s="573">
        <v>210000</v>
      </c>
      <c r="I18" s="573">
        <f t="shared" si="2"/>
        <v>0</v>
      </c>
      <c r="J18" s="573"/>
      <c r="K18" s="573"/>
      <c r="L18" s="573">
        <f t="shared" si="5"/>
        <v>3914550</v>
      </c>
      <c r="M18" s="573">
        <v>3914550</v>
      </c>
      <c r="N18" s="573"/>
    </row>
    <row r="19" spans="1:14" ht="24.95" customHeight="1" x14ac:dyDescent="0.25">
      <c r="A19" s="315">
        <v>11</v>
      </c>
      <c r="B19" s="418" t="s">
        <v>187</v>
      </c>
      <c r="C19" s="573">
        <f t="shared" si="3"/>
        <v>2434700</v>
      </c>
      <c r="D19" s="573">
        <f t="shared" si="4"/>
        <v>2374700</v>
      </c>
      <c r="E19" s="573">
        <f t="shared" si="4"/>
        <v>60000</v>
      </c>
      <c r="F19" s="573">
        <f t="shared" si="6"/>
        <v>60000</v>
      </c>
      <c r="G19" s="573"/>
      <c r="H19" s="573">
        <v>60000</v>
      </c>
      <c r="I19" s="573">
        <f t="shared" si="2"/>
        <v>0</v>
      </c>
      <c r="J19" s="573"/>
      <c r="K19" s="573"/>
      <c r="L19" s="573">
        <f t="shared" si="5"/>
        <v>2374700</v>
      </c>
      <c r="M19" s="573">
        <v>2374700</v>
      </c>
      <c r="N19" s="573"/>
    </row>
    <row r="20" spans="1:14" ht="24.95" customHeight="1" x14ac:dyDescent="0.25">
      <c r="A20" s="315">
        <v>12</v>
      </c>
      <c r="B20" s="418" t="s">
        <v>188</v>
      </c>
      <c r="C20" s="573">
        <f t="shared" si="3"/>
        <v>977600</v>
      </c>
      <c r="D20" s="573">
        <f t="shared" si="4"/>
        <v>967600</v>
      </c>
      <c r="E20" s="573">
        <f t="shared" si="4"/>
        <v>10000</v>
      </c>
      <c r="F20" s="573">
        <f t="shared" si="6"/>
        <v>10000</v>
      </c>
      <c r="G20" s="573"/>
      <c r="H20" s="573">
        <v>10000</v>
      </c>
      <c r="I20" s="573">
        <f t="shared" si="2"/>
        <v>0</v>
      </c>
      <c r="J20" s="573"/>
      <c r="K20" s="573"/>
      <c r="L20" s="573">
        <f t="shared" si="5"/>
        <v>967600</v>
      </c>
      <c r="M20" s="573">
        <v>967600</v>
      </c>
      <c r="N20" s="573"/>
    </row>
    <row r="21" spans="1:14" ht="24.95" customHeight="1" x14ac:dyDescent="0.25">
      <c r="A21" s="315">
        <v>13</v>
      </c>
      <c r="B21" s="418" t="s">
        <v>189</v>
      </c>
      <c r="C21" s="573">
        <f t="shared" si="3"/>
        <v>1823490</v>
      </c>
      <c r="D21" s="573">
        <f t="shared" si="4"/>
        <v>1763490</v>
      </c>
      <c r="E21" s="573">
        <f t="shared" si="4"/>
        <v>60000</v>
      </c>
      <c r="F21" s="573">
        <f t="shared" si="6"/>
        <v>756440</v>
      </c>
      <c r="G21" s="573">
        <f>'[11]7. TH chi xa 25'!$P$55</f>
        <v>696440</v>
      </c>
      <c r="H21" s="573">
        <v>60000</v>
      </c>
      <c r="I21" s="573">
        <f t="shared" si="2"/>
        <v>0</v>
      </c>
      <c r="J21" s="573"/>
      <c r="K21" s="573"/>
      <c r="L21" s="573">
        <f t="shared" si="5"/>
        <v>1067050</v>
      </c>
      <c r="M21" s="573">
        <v>1067050</v>
      </c>
      <c r="N21" s="573"/>
    </row>
    <row r="22" spans="1:14" ht="24.95" customHeight="1" x14ac:dyDescent="0.25">
      <c r="A22" s="315">
        <v>14</v>
      </c>
      <c r="B22" s="418" t="s">
        <v>190</v>
      </c>
      <c r="C22" s="573">
        <f t="shared" si="3"/>
        <v>2901940</v>
      </c>
      <c r="D22" s="573">
        <f t="shared" si="4"/>
        <v>2891940</v>
      </c>
      <c r="E22" s="573">
        <f t="shared" si="4"/>
        <v>10000</v>
      </c>
      <c r="F22" s="573">
        <f t="shared" si="6"/>
        <v>10000</v>
      </c>
      <c r="G22" s="573"/>
      <c r="H22" s="573">
        <v>10000</v>
      </c>
      <c r="I22" s="573">
        <f t="shared" si="2"/>
        <v>0</v>
      </c>
      <c r="J22" s="573"/>
      <c r="K22" s="573"/>
      <c r="L22" s="573">
        <f t="shared" si="5"/>
        <v>2891940</v>
      </c>
      <c r="M22" s="573">
        <v>2891940</v>
      </c>
      <c r="N22" s="573"/>
    </row>
    <row r="23" spans="1:14" ht="24.95" customHeight="1" x14ac:dyDescent="0.25">
      <c r="A23" s="315">
        <v>15</v>
      </c>
      <c r="B23" s="418" t="s">
        <v>191</v>
      </c>
      <c r="C23" s="573">
        <f t="shared" si="3"/>
        <v>3715450</v>
      </c>
      <c r="D23" s="573">
        <f t="shared" si="4"/>
        <v>3625450</v>
      </c>
      <c r="E23" s="573">
        <f t="shared" si="4"/>
        <v>90000</v>
      </c>
      <c r="F23" s="573">
        <f t="shared" si="6"/>
        <v>90000</v>
      </c>
      <c r="G23" s="573"/>
      <c r="H23" s="573">
        <v>90000</v>
      </c>
      <c r="I23" s="573">
        <f t="shared" si="2"/>
        <v>0</v>
      </c>
      <c r="J23" s="573"/>
      <c r="K23" s="573"/>
      <c r="L23" s="573">
        <f t="shared" si="5"/>
        <v>3625450</v>
      </c>
      <c r="M23" s="573">
        <v>3625450</v>
      </c>
      <c r="N23" s="573"/>
    </row>
    <row r="24" spans="1:14" ht="24.95" customHeight="1" x14ac:dyDescent="0.25">
      <c r="A24" s="315">
        <v>16</v>
      </c>
      <c r="B24" s="418" t="s">
        <v>192</v>
      </c>
      <c r="C24" s="573">
        <f t="shared" si="3"/>
        <v>3457010</v>
      </c>
      <c r="D24" s="573">
        <f t="shared" si="4"/>
        <v>3302010</v>
      </c>
      <c r="E24" s="573">
        <f t="shared" si="4"/>
        <v>155000</v>
      </c>
      <c r="F24" s="573">
        <f t="shared" si="6"/>
        <v>155000</v>
      </c>
      <c r="G24" s="573"/>
      <c r="H24" s="573">
        <v>155000</v>
      </c>
      <c r="I24" s="573">
        <f t="shared" si="2"/>
        <v>0</v>
      </c>
      <c r="J24" s="573"/>
      <c r="K24" s="573"/>
      <c r="L24" s="573">
        <f t="shared" si="5"/>
        <v>3302010</v>
      </c>
      <c r="M24" s="573">
        <v>3302010</v>
      </c>
      <c r="N24" s="573"/>
    </row>
    <row r="25" spans="1:14" ht="24.95" customHeight="1" x14ac:dyDescent="0.25">
      <c r="A25" s="341">
        <v>17</v>
      </c>
      <c r="B25" s="420" t="s">
        <v>436</v>
      </c>
      <c r="C25" s="574">
        <f t="shared" si="3"/>
        <v>816540</v>
      </c>
      <c r="D25" s="574">
        <f>G25+J25+M25</f>
        <v>816540</v>
      </c>
      <c r="E25" s="574">
        <f>H25+K25+N25</f>
        <v>0</v>
      </c>
      <c r="F25" s="574">
        <f t="shared" si="6"/>
        <v>0</v>
      </c>
      <c r="G25" s="574"/>
      <c r="H25" s="574"/>
      <c r="I25" s="574">
        <f t="shared" si="2"/>
        <v>0</v>
      </c>
      <c r="J25" s="574"/>
      <c r="K25" s="574"/>
      <c r="L25" s="574">
        <f t="shared" si="5"/>
        <v>816540</v>
      </c>
      <c r="M25" s="574">
        <v>816540</v>
      </c>
      <c r="N25" s="574"/>
    </row>
    <row r="26" spans="1:14" ht="32.25" customHeight="1" x14ac:dyDescent="0.25"/>
  </sheetData>
  <mergeCells count="10">
    <mergeCell ref="A3:N3"/>
    <mergeCell ref="J4:N4"/>
    <mergeCell ref="A1:D1"/>
    <mergeCell ref="A2:N2"/>
    <mergeCell ref="A5:A6"/>
    <mergeCell ref="B5:B6"/>
    <mergeCell ref="C5:E5"/>
    <mergeCell ref="F5:H5"/>
    <mergeCell ref="I5:K5"/>
    <mergeCell ref="L5:N5"/>
  </mergeCells>
  <phoneticPr fontId="0" type="noConversion"/>
  <pageMargins left="0.57999999999999996" right="0.54" top="0.52" bottom="0.23622047244094499" header="0.24" footer="0.196850393700787"/>
  <pageSetup paperSize="8" scale="125" firstPageNumber="110" orientation="landscape" useFirstPageNumber="1" r:id="rId1"/>
  <headerFooter>
    <oddHeader>&amp;RBiểu số 4.31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0"/>
  <sheetViews>
    <sheetView workbookViewId="0">
      <selection activeCell="H22" sqref="H22"/>
    </sheetView>
  </sheetViews>
  <sheetFormatPr defaultRowHeight="18.75" x14ac:dyDescent="0.25"/>
  <cols>
    <col min="1" max="1" width="4.625" style="254" customWidth="1"/>
    <col min="2" max="2" width="22.75" style="254" customWidth="1"/>
    <col min="3" max="14" width="10.625" style="254" customWidth="1"/>
    <col min="15" max="15" width="12.625" style="105" customWidth="1"/>
    <col min="16" max="16384" width="9" style="105"/>
  </cols>
  <sheetData>
    <row r="1" spans="1:15" x14ac:dyDescent="0.25">
      <c r="A1" s="997"/>
      <c r="B1" s="997"/>
      <c r="C1" s="997"/>
      <c r="D1" s="997"/>
      <c r="M1" s="998" t="s">
        <v>549</v>
      </c>
      <c r="N1" s="998"/>
    </row>
    <row r="2" spans="1:15" ht="26.1" customHeight="1" x14ac:dyDescent="0.25">
      <c r="A2" s="1000" t="s">
        <v>605</v>
      </c>
      <c r="B2" s="1000"/>
      <c r="C2" s="1000"/>
      <c r="D2" s="1000"/>
      <c r="E2" s="1000"/>
      <c r="F2" s="1000"/>
      <c r="G2" s="1000"/>
      <c r="H2" s="1000"/>
      <c r="I2" s="1000"/>
      <c r="J2" s="1000"/>
      <c r="K2" s="1000"/>
      <c r="L2" s="1000"/>
      <c r="M2" s="1000"/>
      <c r="N2" s="1000"/>
    </row>
    <row r="3" spans="1:15" ht="18.600000000000001" customHeight="1" x14ac:dyDescent="0.25">
      <c r="A3" s="890" t="str">
        <f>+'Biểu 4.31 '!A3:N3</f>
        <v xml:space="preserve">(Kèm theo Nghị quyết  số      /NQ-HĐND ngày       /12/2024 của Hội đồng nhân dân huyện Na Rì) </v>
      </c>
      <c r="B3" s="890"/>
      <c r="C3" s="890"/>
      <c r="D3" s="890"/>
      <c r="E3" s="890"/>
      <c r="F3" s="890"/>
      <c r="G3" s="890"/>
      <c r="H3" s="890"/>
      <c r="I3" s="890"/>
      <c r="J3" s="890"/>
      <c r="K3" s="890"/>
      <c r="L3" s="890"/>
      <c r="M3" s="890"/>
      <c r="N3" s="890"/>
    </row>
    <row r="4" spans="1:15" ht="23.25" x14ac:dyDescent="0.25">
      <c r="F4" s="255"/>
      <c r="G4" s="256"/>
      <c r="H4" s="256"/>
      <c r="I4" s="255"/>
      <c r="J4" s="256"/>
      <c r="K4" s="256"/>
      <c r="L4" s="894" t="s">
        <v>341</v>
      </c>
      <c r="M4" s="894"/>
      <c r="N4" s="894"/>
    </row>
    <row r="5" spans="1:15" s="312" customFormat="1" ht="16.350000000000001" customHeight="1" x14ac:dyDescent="0.2">
      <c r="A5" s="1001" t="s">
        <v>0</v>
      </c>
      <c r="B5" s="1001" t="s">
        <v>194</v>
      </c>
      <c r="C5" s="1001" t="s">
        <v>484</v>
      </c>
      <c r="D5" s="1001"/>
      <c r="E5" s="1001"/>
      <c r="F5" s="1001" t="s">
        <v>220</v>
      </c>
      <c r="G5" s="1001"/>
      <c r="H5" s="1001"/>
      <c r="I5" s="1001"/>
      <c r="J5" s="1001"/>
      <c r="K5" s="1001"/>
      <c r="L5" s="1001"/>
      <c r="M5" s="1001"/>
      <c r="N5" s="1001"/>
    </row>
    <row r="6" spans="1:15" s="312" customFormat="1" ht="15.75" customHeight="1" x14ac:dyDescent="0.2">
      <c r="A6" s="1001"/>
      <c r="B6" s="1001"/>
      <c r="C6" s="1001"/>
      <c r="D6" s="1001"/>
      <c r="E6" s="1001"/>
      <c r="F6" s="999" t="s">
        <v>609</v>
      </c>
      <c r="G6" s="999"/>
      <c r="H6" s="999"/>
      <c r="I6" s="999" t="s">
        <v>610</v>
      </c>
      <c r="J6" s="999"/>
      <c r="K6" s="999"/>
      <c r="L6" s="999" t="s">
        <v>610</v>
      </c>
      <c r="M6" s="999"/>
      <c r="N6" s="999"/>
      <c r="O6" s="1005"/>
    </row>
    <row r="7" spans="1:15" s="312" customFormat="1" ht="12" x14ac:dyDescent="0.2">
      <c r="A7" s="1001"/>
      <c r="B7" s="1001"/>
      <c r="C7" s="1001"/>
      <c r="D7" s="1001"/>
      <c r="E7" s="1001"/>
      <c r="F7" s="999"/>
      <c r="G7" s="999"/>
      <c r="H7" s="999"/>
      <c r="I7" s="999"/>
      <c r="J7" s="999"/>
      <c r="K7" s="999"/>
      <c r="L7" s="999"/>
      <c r="M7" s="999"/>
      <c r="N7" s="999"/>
      <c r="O7" s="1005"/>
    </row>
    <row r="8" spans="1:15" s="312" customFormat="1" ht="12" x14ac:dyDescent="0.2">
      <c r="A8" s="1001"/>
      <c r="B8" s="1001"/>
      <c r="C8" s="1001"/>
      <c r="D8" s="1001"/>
      <c r="E8" s="1001"/>
      <c r="F8" s="999"/>
      <c r="G8" s="999"/>
      <c r="H8" s="999"/>
      <c r="I8" s="999"/>
      <c r="J8" s="999"/>
      <c r="K8" s="999"/>
      <c r="L8" s="999"/>
      <c r="M8" s="999"/>
      <c r="N8" s="999"/>
      <c r="O8" s="1005"/>
    </row>
    <row r="9" spans="1:15" s="312" customFormat="1" ht="33" customHeight="1" x14ac:dyDescent="0.2">
      <c r="A9" s="1001"/>
      <c r="B9" s="1001"/>
      <c r="C9" s="1001"/>
      <c r="D9" s="1001"/>
      <c r="E9" s="1001"/>
      <c r="F9" s="999"/>
      <c r="G9" s="999"/>
      <c r="H9" s="999"/>
      <c r="I9" s="999"/>
      <c r="J9" s="999"/>
      <c r="K9" s="999"/>
      <c r="L9" s="999"/>
      <c r="M9" s="999"/>
      <c r="N9" s="999"/>
      <c r="O9" s="1005"/>
    </row>
    <row r="10" spans="1:15" s="314" customFormat="1" ht="19.350000000000001" customHeight="1" x14ac:dyDescent="0.2">
      <c r="A10" s="1001"/>
      <c r="B10" s="1001"/>
      <c r="C10" s="1001"/>
      <c r="D10" s="1001"/>
      <c r="E10" s="1001"/>
      <c r="F10" s="1002" t="s">
        <v>482</v>
      </c>
      <c r="G10" s="1002"/>
      <c r="H10" s="1002"/>
      <c r="I10" s="1002" t="s">
        <v>481</v>
      </c>
      <c r="J10" s="1002"/>
      <c r="K10" s="1002"/>
      <c r="L10" s="1002" t="s">
        <v>481</v>
      </c>
      <c r="M10" s="1002"/>
      <c r="N10" s="1002"/>
      <c r="O10" s="313"/>
    </row>
    <row r="11" spans="1:15" s="314" customFormat="1" ht="74.099999999999994" customHeight="1" x14ac:dyDescent="0.2">
      <c r="A11" s="1001"/>
      <c r="B11" s="1001"/>
      <c r="C11" s="1001"/>
      <c r="D11" s="1001"/>
      <c r="E11" s="1001"/>
      <c r="F11" s="1002" t="s">
        <v>607</v>
      </c>
      <c r="G11" s="1002"/>
      <c r="H11" s="1002"/>
      <c r="I11" s="1002" t="s">
        <v>475</v>
      </c>
      <c r="J11" s="1002"/>
      <c r="K11" s="1002"/>
      <c r="L11" s="1002" t="s">
        <v>608</v>
      </c>
      <c r="M11" s="1002"/>
      <c r="N11" s="1002"/>
      <c r="O11" s="313"/>
    </row>
    <row r="12" spans="1:15" ht="15.75" x14ac:dyDescent="0.25">
      <c r="A12" s="261" t="s">
        <v>2</v>
      </c>
      <c r="B12" s="261" t="s">
        <v>3</v>
      </c>
      <c r="C12" s="261" t="s">
        <v>59</v>
      </c>
      <c r="D12" s="261">
        <v>2</v>
      </c>
      <c r="E12" s="261">
        <v>3</v>
      </c>
      <c r="F12" s="261" t="s">
        <v>60</v>
      </c>
      <c r="G12" s="261">
        <v>5</v>
      </c>
      <c r="H12" s="261">
        <v>6</v>
      </c>
      <c r="I12" s="261" t="s">
        <v>107</v>
      </c>
      <c r="J12" s="261">
        <v>8</v>
      </c>
      <c r="K12" s="261">
        <v>9</v>
      </c>
      <c r="L12" s="261" t="s">
        <v>430</v>
      </c>
      <c r="M12" s="261">
        <v>11</v>
      </c>
      <c r="N12" s="261">
        <v>12</v>
      </c>
    </row>
    <row r="13" spans="1:15" ht="24" customHeight="1" x14ac:dyDescent="0.25">
      <c r="A13" s="1003"/>
      <c r="B13" s="1003" t="s">
        <v>219</v>
      </c>
      <c r="C13" s="604" t="s">
        <v>217</v>
      </c>
      <c r="D13" s="604" t="s">
        <v>174</v>
      </c>
      <c r="E13" s="604" t="s">
        <v>175</v>
      </c>
      <c r="F13" s="604" t="s">
        <v>217</v>
      </c>
      <c r="G13" s="605" t="s">
        <v>174</v>
      </c>
      <c r="H13" s="605" t="s">
        <v>175</v>
      </c>
      <c r="I13" s="604" t="s">
        <v>217</v>
      </c>
      <c r="J13" s="605" t="s">
        <v>174</v>
      </c>
      <c r="K13" s="605" t="s">
        <v>175</v>
      </c>
      <c r="L13" s="604" t="s">
        <v>217</v>
      </c>
      <c r="M13" s="604" t="s">
        <v>174</v>
      </c>
      <c r="N13" s="604" t="s">
        <v>175</v>
      </c>
    </row>
    <row r="14" spans="1:15" s="56" customFormat="1" ht="24" customHeight="1" x14ac:dyDescent="0.25">
      <c r="A14" s="1004"/>
      <c r="B14" s="1004"/>
      <c r="C14" s="606">
        <f t="shared" ref="C14:N14" si="0">SUM(C15:C30)</f>
        <v>1910000</v>
      </c>
      <c r="D14" s="606">
        <f t="shared" si="0"/>
        <v>1819000</v>
      </c>
      <c r="E14" s="606">
        <f t="shared" si="0"/>
        <v>91000</v>
      </c>
      <c r="F14" s="606">
        <f t="shared" si="0"/>
        <v>1500000</v>
      </c>
      <c r="G14" s="606">
        <f t="shared" si="0"/>
        <v>1429000</v>
      </c>
      <c r="H14" s="606">
        <f t="shared" si="0"/>
        <v>71000</v>
      </c>
      <c r="I14" s="606">
        <f t="shared" si="0"/>
        <v>160000</v>
      </c>
      <c r="J14" s="606">
        <f t="shared" si="0"/>
        <v>152000</v>
      </c>
      <c r="K14" s="606">
        <f t="shared" si="0"/>
        <v>8000</v>
      </c>
      <c r="L14" s="606">
        <f t="shared" si="0"/>
        <v>250000</v>
      </c>
      <c r="M14" s="606">
        <f t="shared" si="0"/>
        <v>238000</v>
      </c>
      <c r="N14" s="606">
        <f t="shared" si="0"/>
        <v>12000</v>
      </c>
    </row>
    <row r="15" spans="1:15" s="56" customFormat="1" ht="24.95" customHeight="1" x14ac:dyDescent="0.25">
      <c r="A15" s="480">
        <v>1</v>
      </c>
      <c r="B15" s="601" t="s">
        <v>177</v>
      </c>
      <c r="C15" s="479">
        <f>SUM(D15:E15)</f>
        <v>50000</v>
      </c>
      <c r="D15" s="479">
        <f>+G15+J15+M15</f>
        <v>47500</v>
      </c>
      <c r="E15" s="479">
        <f>+H15+K15+N15</f>
        <v>2500</v>
      </c>
      <c r="F15" s="479">
        <f>SUM(G15:H15)</f>
        <v>40000</v>
      </c>
      <c r="G15" s="479">
        <f>PLNTM!J14</f>
        <v>38000</v>
      </c>
      <c r="H15" s="479">
        <f>PLNTM!K14</f>
        <v>2000</v>
      </c>
      <c r="I15" s="479">
        <f>SUM(J15:K15)</f>
        <v>10000</v>
      </c>
      <c r="J15" s="479">
        <f>PLNTM!P14</f>
        <v>9500</v>
      </c>
      <c r="K15" s="479">
        <f>PLNTM!Q14</f>
        <v>500</v>
      </c>
      <c r="L15" s="479">
        <f>SUM(M15:N15)</f>
        <v>0</v>
      </c>
      <c r="M15" s="479">
        <f>PLNTM!S14</f>
        <v>0</v>
      </c>
      <c r="N15" s="479">
        <f>PLNTM!T14</f>
        <v>0</v>
      </c>
    </row>
    <row r="16" spans="1:15" s="56" customFormat="1" ht="24.95" customHeight="1" x14ac:dyDescent="0.25">
      <c r="A16" s="478">
        <v>2</v>
      </c>
      <c r="B16" s="601" t="s">
        <v>477</v>
      </c>
      <c r="C16" s="479">
        <f t="shared" ref="C16:C30" si="1">SUM(D16:E16)</f>
        <v>10000</v>
      </c>
      <c r="D16" s="479">
        <f t="shared" ref="D16:D30" si="2">+G16+J16+M16</f>
        <v>9500</v>
      </c>
      <c r="E16" s="479">
        <f t="shared" ref="E16:E30" si="3">+H16+K16+N16</f>
        <v>500</v>
      </c>
      <c r="F16" s="479">
        <f t="shared" ref="F16:F30" si="4">SUM(G16:H16)</f>
        <v>0</v>
      </c>
      <c r="G16" s="479">
        <f>PLNTM!J15</f>
        <v>0</v>
      </c>
      <c r="H16" s="479">
        <f>PLNTM!K15</f>
        <v>0</v>
      </c>
      <c r="I16" s="479">
        <f t="shared" ref="I16:I30" si="5">SUM(J16:K16)</f>
        <v>10000</v>
      </c>
      <c r="J16" s="479">
        <f>PLNTM!P15</f>
        <v>9500</v>
      </c>
      <c r="K16" s="479">
        <f>PLNTM!Q15</f>
        <v>500</v>
      </c>
      <c r="L16" s="479">
        <f t="shared" ref="L16:L30" si="6">SUM(M16:N16)</f>
        <v>0</v>
      </c>
      <c r="M16" s="479">
        <f>PLNTM!S15</f>
        <v>0</v>
      </c>
      <c r="N16" s="479">
        <f>PLNTM!T15</f>
        <v>0</v>
      </c>
    </row>
    <row r="17" spans="1:14" s="56" customFormat="1" ht="24.95" customHeight="1" x14ac:dyDescent="0.25">
      <c r="A17" s="478">
        <v>3</v>
      </c>
      <c r="B17" s="601" t="s">
        <v>179</v>
      </c>
      <c r="C17" s="479">
        <f t="shared" si="1"/>
        <v>10000</v>
      </c>
      <c r="D17" s="479">
        <f t="shared" si="2"/>
        <v>9500</v>
      </c>
      <c r="E17" s="479">
        <f t="shared" si="3"/>
        <v>500</v>
      </c>
      <c r="F17" s="479">
        <f t="shared" si="4"/>
        <v>0</v>
      </c>
      <c r="G17" s="479">
        <f>PLNTM!J16</f>
        <v>0</v>
      </c>
      <c r="H17" s="479">
        <f>PLNTM!K16</f>
        <v>0</v>
      </c>
      <c r="I17" s="479">
        <f t="shared" si="5"/>
        <v>10000</v>
      </c>
      <c r="J17" s="479">
        <f>PLNTM!P16</f>
        <v>9500</v>
      </c>
      <c r="K17" s="479">
        <f>PLNTM!Q16</f>
        <v>500</v>
      </c>
      <c r="L17" s="479">
        <f t="shared" si="6"/>
        <v>0</v>
      </c>
      <c r="M17" s="479">
        <f>PLNTM!S16</f>
        <v>0</v>
      </c>
      <c r="N17" s="479">
        <f>PLNTM!T16</f>
        <v>0</v>
      </c>
    </row>
    <row r="18" spans="1:14" s="56" customFormat="1" ht="24.95" customHeight="1" x14ac:dyDescent="0.25">
      <c r="A18" s="480">
        <v>4</v>
      </c>
      <c r="B18" s="601" t="s">
        <v>180</v>
      </c>
      <c r="C18" s="479">
        <f t="shared" si="1"/>
        <v>155000</v>
      </c>
      <c r="D18" s="479">
        <f t="shared" si="2"/>
        <v>147700</v>
      </c>
      <c r="E18" s="479">
        <f t="shared" si="3"/>
        <v>7300</v>
      </c>
      <c r="F18" s="479">
        <f t="shared" si="4"/>
        <v>145000</v>
      </c>
      <c r="G18" s="479">
        <f>PLNTM!J17</f>
        <v>138200</v>
      </c>
      <c r="H18" s="479">
        <f>PLNTM!K17</f>
        <v>6800</v>
      </c>
      <c r="I18" s="479">
        <f t="shared" si="5"/>
        <v>10000</v>
      </c>
      <c r="J18" s="479">
        <f>PLNTM!P17</f>
        <v>9500</v>
      </c>
      <c r="K18" s="479">
        <f>PLNTM!Q17</f>
        <v>500</v>
      </c>
      <c r="L18" s="479">
        <f t="shared" si="6"/>
        <v>0</v>
      </c>
      <c r="M18" s="479">
        <f>PLNTM!S17</f>
        <v>0</v>
      </c>
      <c r="N18" s="479">
        <f>PLNTM!T17</f>
        <v>0</v>
      </c>
    </row>
    <row r="19" spans="1:14" s="56" customFormat="1" ht="24.95" customHeight="1" x14ac:dyDescent="0.25">
      <c r="A19" s="478">
        <v>5</v>
      </c>
      <c r="B19" s="601" t="s">
        <v>181</v>
      </c>
      <c r="C19" s="479">
        <f t="shared" si="1"/>
        <v>155000</v>
      </c>
      <c r="D19" s="479">
        <f t="shared" si="2"/>
        <v>147700</v>
      </c>
      <c r="E19" s="479">
        <f t="shared" si="3"/>
        <v>7300</v>
      </c>
      <c r="F19" s="479">
        <f t="shared" si="4"/>
        <v>145000</v>
      </c>
      <c r="G19" s="479">
        <f>PLNTM!J18</f>
        <v>138200</v>
      </c>
      <c r="H19" s="479">
        <f>PLNTM!K18</f>
        <v>6800</v>
      </c>
      <c r="I19" s="479">
        <f t="shared" si="5"/>
        <v>10000</v>
      </c>
      <c r="J19" s="479">
        <f>PLNTM!P18</f>
        <v>9500</v>
      </c>
      <c r="K19" s="479">
        <f>PLNTM!Q18</f>
        <v>500</v>
      </c>
      <c r="L19" s="479">
        <f t="shared" si="6"/>
        <v>0</v>
      </c>
      <c r="M19" s="479">
        <f>PLNTM!S18</f>
        <v>0</v>
      </c>
      <c r="N19" s="479">
        <f>PLNTM!T18</f>
        <v>0</v>
      </c>
    </row>
    <row r="20" spans="1:14" s="56" customFormat="1" ht="24.95" customHeight="1" x14ac:dyDescent="0.25">
      <c r="A20" s="478">
        <v>6</v>
      </c>
      <c r="B20" s="601" t="s">
        <v>182</v>
      </c>
      <c r="C20" s="479">
        <f t="shared" si="1"/>
        <v>485000</v>
      </c>
      <c r="D20" s="479">
        <f t="shared" si="2"/>
        <v>461800</v>
      </c>
      <c r="E20" s="479">
        <f t="shared" si="3"/>
        <v>23200</v>
      </c>
      <c r="F20" s="479">
        <f t="shared" si="4"/>
        <v>395000</v>
      </c>
      <c r="G20" s="479">
        <f>PLNTM!J19</f>
        <v>376300</v>
      </c>
      <c r="H20" s="479">
        <f>PLNTM!K19</f>
        <v>18700</v>
      </c>
      <c r="I20" s="479">
        <f t="shared" si="5"/>
        <v>10000</v>
      </c>
      <c r="J20" s="479">
        <f>PLNTM!P19</f>
        <v>9500</v>
      </c>
      <c r="K20" s="479">
        <f>PLNTM!Q19</f>
        <v>500</v>
      </c>
      <c r="L20" s="479">
        <f t="shared" si="6"/>
        <v>80000</v>
      </c>
      <c r="M20" s="479">
        <f>PLNTM!S19</f>
        <v>76000</v>
      </c>
      <c r="N20" s="479">
        <f>PLNTM!T19</f>
        <v>4000</v>
      </c>
    </row>
    <row r="21" spans="1:14" s="56" customFormat="1" ht="24.95" customHeight="1" x14ac:dyDescent="0.25">
      <c r="A21" s="480">
        <v>7</v>
      </c>
      <c r="B21" s="601" t="s">
        <v>479</v>
      </c>
      <c r="C21" s="479">
        <f t="shared" si="1"/>
        <v>245000</v>
      </c>
      <c r="D21" s="479">
        <f t="shared" si="2"/>
        <v>233700</v>
      </c>
      <c r="E21" s="479">
        <f t="shared" si="3"/>
        <v>11300</v>
      </c>
      <c r="F21" s="479">
        <f t="shared" si="4"/>
        <v>145000</v>
      </c>
      <c r="G21" s="479">
        <f>PLNTM!J20</f>
        <v>138200</v>
      </c>
      <c r="H21" s="479">
        <f>PLNTM!K20</f>
        <v>6800</v>
      </c>
      <c r="I21" s="479">
        <f t="shared" si="5"/>
        <v>10000</v>
      </c>
      <c r="J21" s="479">
        <f>PLNTM!P20</f>
        <v>9500</v>
      </c>
      <c r="K21" s="479">
        <f>PLNTM!Q20</f>
        <v>500</v>
      </c>
      <c r="L21" s="479">
        <f t="shared" si="6"/>
        <v>90000</v>
      </c>
      <c r="M21" s="479">
        <f>PLNTM!S20</f>
        <v>86000</v>
      </c>
      <c r="N21" s="479">
        <f>PLNTM!T20</f>
        <v>4000</v>
      </c>
    </row>
    <row r="22" spans="1:14" s="56" customFormat="1" ht="24.95" customHeight="1" x14ac:dyDescent="0.25">
      <c r="A22" s="478">
        <v>8</v>
      </c>
      <c r="B22" s="601" t="s">
        <v>184</v>
      </c>
      <c r="C22" s="479">
        <f t="shared" si="1"/>
        <v>195000</v>
      </c>
      <c r="D22" s="479">
        <f t="shared" si="2"/>
        <v>185500</v>
      </c>
      <c r="E22" s="479">
        <f t="shared" si="3"/>
        <v>9500</v>
      </c>
      <c r="F22" s="479">
        <f t="shared" si="4"/>
        <v>125000</v>
      </c>
      <c r="G22" s="479">
        <f>PLNTM!J21</f>
        <v>119000</v>
      </c>
      <c r="H22" s="479">
        <f>PLNTM!K21</f>
        <v>6000</v>
      </c>
      <c r="I22" s="479">
        <f t="shared" si="5"/>
        <v>10000</v>
      </c>
      <c r="J22" s="479">
        <f>PLNTM!P21</f>
        <v>9500</v>
      </c>
      <c r="K22" s="479">
        <f>PLNTM!Q21</f>
        <v>500</v>
      </c>
      <c r="L22" s="479">
        <f t="shared" si="6"/>
        <v>60000</v>
      </c>
      <c r="M22" s="479">
        <f>PLNTM!S21</f>
        <v>57000</v>
      </c>
      <c r="N22" s="479">
        <f>PLNTM!T21</f>
        <v>3000</v>
      </c>
    </row>
    <row r="23" spans="1:14" s="56" customFormat="1" ht="24.95" customHeight="1" x14ac:dyDescent="0.25">
      <c r="A23" s="478">
        <v>9</v>
      </c>
      <c r="B23" s="601" t="s">
        <v>478</v>
      </c>
      <c r="C23" s="479">
        <f t="shared" si="1"/>
        <v>10000</v>
      </c>
      <c r="D23" s="479">
        <f t="shared" si="2"/>
        <v>9500</v>
      </c>
      <c r="E23" s="479">
        <f t="shared" si="3"/>
        <v>500</v>
      </c>
      <c r="F23" s="479">
        <f t="shared" si="4"/>
        <v>0</v>
      </c>
      <c r="G23" s="479">
        <f>PLNTM!J22</f>
        <v>0</v>
      </c>
      <c r="H23" s="479">
        <f>PLNTM!K22</f>
        <v>0</v>
      </c>
      <c r="I23" s="479">
        <f t="shared" si="5"/>
        <v>10000</v>
      </c>
      <c r="J23" s="479">
        <f>PLNTM!P22</f>
        <v>9500</v>
      </c>
      <c r="K23" s="479">
        <f>PLNTM!Q22</f>
        <v>500</v>
      </c>
      <c r="L23" s="479">
        <f t="shared" si="6"/>
        <v>0</v>
      </c>
      <c r="M23" s="479">
        <f>PLNTM!S22</f>
        <v>0</v>
      </c>
      <c r="N23" s="479">
        <f>PLNTM!T22</f>
        <v>0</v>
      </c>
    </row>
    <row r="24" spans="1:14" s="56" customFormat="1" ht="24.95" customHeight="1" x14ac:dyDescent="0.25">
      <c r="A24" s="480">
        <v>10</v>
      </c>
      <c r="B24" s="601" t="s">
        <v>480</v>
      </c>
      <c r="C24" s="479">
        <f t="shared" si="1"/>
        <v>210000</v>
      </c>
      <c r="D24" s="479">
        <f t="shared" si="2"/>
        <v>200000</v>
      </c>
      <c r="E24" s="479">
        <f t="shared" si="3"/>
        <v>10000</v>
      </c>
      <c r="F24" s="479">
        <f t="shared" si="4"/>
        <v>200000</v>
      </c>
      <c r="G24" s="479">
        <f>PLNTM!J23</f>
        <v>190500</v>
      </c>
      <c r="H24" s="479">
        <f>PLNTM!K23</f>
        <v>9500</v>
      </c>
      <c r="I24" s="479">
        <f t="shared" si="5"/>
        <v>10000</v>
      </c>
      <c r="J24" s="479">
        <f>PLNTM!P23</f>
        <v>9500</v>
      </c>
      <c r="K24" s="479">
        <f>PLNTM!Q23</f>
        <v>500</v>
      </c>
      <c r="L24" s="479">
        <f t="shared" si="6"/>
        <v>0</v>
      </c>
      <c r="M24" s="479">
        <f>PLNTM!S23</f>
        <v>0</v>
      </c>
      <c r="N24" s="479">
        <f>PLNTM!T23</f>
        <v>0</v>
      </c>
    </row>
    <row r="25" spans="1:14" s="56" customFormat="1" ht="24.95" customHeight="1" x14ac:dyDescent="0.25">
      <c r="A25" s="478">
        <v>11</v>
      </c>
      <c r="B25" s="601" t="s">
        <v>187</v>
      </c>
      <c r="C25" s="479">
        <f t="shared" si="1"/>
        <v>60000</v>
      </c>
      <c r="D25" s="479">
        <f t="shared" si="2"/>
        <v>57100</v>
      </c>
      <c r="E25" s="479">
        <f t="shared" si="3"/>
        <v>2900</v>
      </c>
      <c r="F25" s="479">
        <f t="shared" si="4"/>
        <v>50000</v>
      </c>
      <c r="G25" s="479">
        <f>PLNTM!J24</f>
        <v>47600</v>
      </c>
      <c r="H25" s="479">
        <f>PLNTM!K24</f>
        <v>2400</v>
      </c>
      <c r="I25" s="479">
        <f t="shared" si="5"/>
        <v>10000</v>
      </c>
      <c r="J25" s="479">
        <f>PLNTM!P24</f>
        <v>9500</v>
      </c>
      <c r="K25" s="479">
        <f>PLNTM!Q24</f>
        <v>500</v>
      </c>
      <c r="L25" s="479">
        <f t="shared" si="6"/>
        <v>0</v>
      </c>
      <c r="M25" s="479">
        <f>PLNTM!S24</f>
        <v>0</v>
      </c>
      <c r="N25" s="479">
        <f>PLNTM!T24</f>
        <v>0</v>
      </c>
    </row>
    <row r="26" spans="1:14" s="56" customFormat="1" ht="24.95" customHeight="1" x14ac:dyDescent="0.25">
      <c r="A26" s="478">
        <v>12</v>
      </c>
      <c r="B26" s="601" t="s">
        <v>188</v>
      </c>
      <c r="C26" s="479">
        <f t="shared" si="1"/>
        <v>10000</v>
      </c>
      <c r="D26" s="479">
        <f t="shared" si="2"/>
        <v>9500</v>
      </c>
      <c r="E26" s="479">
        <f t="shared" si="3"/>
        <v>500</v>
      </c>
      <c r="F26" s="479">
        <f t="shared" si="4"/>
        <v>0</v>
      </c>
      <c r="G26" s="479">
        <f>PLNTM!J25</f>
        <v>0</v>
      </c>
      <c r="H26" s="479">
        <f>PLNTM!K25</f>
        <v>0</v>
      </c>
      <c r="I26" s="479">
        <f t="shared" si="5"/>
        <v>10000</v>
      </c>
      <c r="J26" s="479">
        <f>PLNTM!P25</f>
        <v>9500</v>
      </c>
      <c r="K26" s="479">
        <f>PLNTM!Q25</f>
        <v>500</v>
      </c>
      <c r="L26" s="479">
        <f t="shared" si="6"/>
        <v>0</v>
      </c>
      <c r="M26" s="479">
        <f>PLNTM!S25</f>
        <v>0</v>
      </c>
      <c r="N26" s="479">
        <f>PLNTM!T25</f>
        <v>0</v>
      </c>
    </row>
    <row r="27" spans="1:14" s="56" customFormat="1" ht="24.95" customHeight="1" x14ac:dyDescent="0.25">
      <c r="A27" s="480">
        <v>13</v>
      </c>
      <c r="B27" s="601" t="s">
        <v>189</v>
      </c>
      <c r="C27" s="479">
        <f t="shared" si="1"/>
        <v>60000</v>
      </c>
      <c r="D27" s="479">
        <f t="shared" si="2"/>
        <v>57100</v>
      </c>
      <c r="E27" s="479">
        <f t="shared" si="3"/>
        <v>2900</v>
      </c>
      <c r="F27" s="479">
        <f t="shared" si="4"/>
        <v>50000</v>
      </c>
      <c r="G27" s="479">
        <f>PLNTM!J26</f>
        <v>47600</v>
      </c>
      <c r="H27" s="479">
        <f>PLNTM!K26</f>
        <v>2400</v>
      </c>
      <c r="I27" s="479">
        <f t="shared" si="5"/>
        <v>10000</v>
      </c>
      <c r="J27" s="479">
        <f>PLNTM!P26</f>
        <v>9500</v>
      </c>
      <c r="K27" s="479">
        <f>PLNTM!Q26</f>
        <v>500</v>
      </c>
      <c r="L27" s="479">
        <f t="shared" si="6"/>
        <v>0</v>
      </c>
      <c r="M27" s="479">
        <f>PLNTM!S26</f>
        <v>0</v>
      </c>
      <c r="N27" s="479">
        <f>PLNTM!T26</f>
        <v>0</v>
      </c>
    </row>
    <row r="28" spans="1:14" s="56" customFormat="1" ht="24.95" customHeight="1" x14ac:dyDescent="0.25">
      <c r="A28" s="478">
        <v>14</v>
      </c>
      <c r="B28" s="601" t="s">
        <v>190</v>
      </c>
      <c r="C28" s="479">
        <f t="shared" si="1"/>
        <v>10000</v>
      </c>
      <c r="D28" s="479">
        <f t="shared" si="2"/>
        <v>9500</v>
      </c>
      <c r="E28" s="479">
        <f t="shared" si="3"/>
        <v>500</v>
      </c>
      <c r="F28" s="479">
        <f t="shared" si="4"/>
        <v>0</v>
      </c>
      <c r="G28" s="479">
        <f>PLNTM!J27</f>
        <v>0</v>
      </c>
      <c r="H28" s="479">
        <f>PLNTM!K27</f>
        <v>0</v>
      </c>
      <c r="I28" s="479">
        <f t="shared" si="5"/>
        <v>10000</v>
      </c>
      <c r="J28" s="479">
        <f>PLNTM!P27</f>
        <v>9500</v>
      </c>
      <c r="K28" s="479">
        <f>PLNTM!Q27</f>
        <v>500</v>
      </c>
      <c r="L28" s="479">
        <f t="shared" si="6"/>
        <v>0</v>
      </c>
      <c r="M28" s="479">
        <f>PLNTM!S27</f>
        <v>0</v>
      </c>
      <c r="N28" s="479">
        <f>PLNTM!T27</f>
        <v>0</v>
      </c>
    </row>
    <row r="29" spans="1:14" s="56" customFormat="1" ht="24.95" customHeight="1" x14ac:dyDescent="0.25">
      <c r="A29" s="478">
        <v>15</v>
      </c>
      <c r="B29" s="601" t="s">
        <v>191</v>
      </c>
      <c r="C29" s="479">
        <f t="shared" si="1"/>
        <v>90000</v>
      </c>
      <c r="D29" s="479">
        <f t="shared" si="2"/>
        <v>85700</v>
      </c>
      <c r="E29" s="479">
        <f t="shared" si="3"/>
        <v>4300</v>
      </c>
      <c r="F29" s="479">
        <f t="shared" si="4"/>
        <v>60000</v>
      </c>
      <c r="G29" s="479">
        <f>PLNTM!J28</f>
        <v>57200</v>
      </c>
      <c r="H29" s="479">
        <f>PLNTM!K28</f>
        <v>2800</v>
      </c>
      <c r="I29" s="479">
        <f t="shared" si="5"/>
        <v>10000</v>
      </c>
      <c r="J29" s="479">
        <f>PLNTM!P28</f>
        <v>9500</v>
      </c>
      <c r="K29" s="479">
        <f>PLNTM!Q28</f>
        <v>500</v>
      </c>
      <c r="L29" s="479">
        <f t="shared" si="6"/>
        <v>20000</v>
      </c>
      <c r="M29" s="479">
        <f>PLNTM!S28</f>
        <v>19000</v>
      </c>
      <c r="N29" s="479">
        <f>PLNTM!T28</f>
        <v>1000</v>
      </c>
    </row>
    <row r="30" spans="1:14" s="56" customFormat="1" ht="24.95" customHeight="1" x14ac:dyDescent="0.25">
      <c r="A30" s="607">
        <v>16</v>
      </c>
      <c r="B30" s="603" t="s">
        <v>192</v>
      </c>
      <c r="C30" s="482">
        <f t="shared" si="1"/>
        <v>155000</v>
      </c>
      <c r="D30" s="482">
        <f t="shared" si="2"/>
        <v>147700</v>
      </c>
      <c r="E30" s="482">
        <f t="shared" si="3"/>
        <v>7300</v>
      </c>
      <c r="F30" s="482">
        <f t="shared" si="4"/>
        <v>145000</v>
      </c>
      <c r="G30" s="482">
        <f>PLNTM!J29</f>
        <v>138200</v>
      </c>
      <c r="H30" s="482">
        <f>PLNTM!K29</f>
        <v>6800</v>
      </c>
      <c r="I30" s="482">
        <f t="shared" si="5"/>
        <v>10000</v>
      </c>
      <c r="J30" s="482">
        <f>PLNTM!P29</f>
        <v>9500</v>
      </c>
      <c r="K30" s="482">
        <f>PLNTM!Q29</f>
        <v>500</v>
      </c>
      <c r="L30" s="482">
        <f t="shared" si="6"/>
        <v>0</v>
      </c>
      <c r="M30" s="482">
        <f>PLNTM!S29</f>
        <v>0</v>
      </c>
      <c r="N30" s="482">
        <f>PLNTM!T29</f>
        <v>0</v>
      </c>
    </row>
  </sheetData>
  <mergeCells count="21">
    <mergeCell ref="O6:O9"/>
    <mergeCell ref="F10:H10"/>
    <mergeCell ref="I10:K10"/>
    <mergeCell ref="L10:N10"/>
    <mergeCell ref="C5:E11"/>
    <mergeCell ref="A13:A14"/>
    <mergeCell ref="B13:B14"/>
    <mergeCell ref="F6:H9"/>
    <mergeCell ref="I11:K11"/>
    <mergeCell ref="L11:N11"/>
    <mergeCell ref="A1:D1"/>
    <mergeCell ref="M1:N1"/>
    <mergeCell ref="L4:N4"/>
    <mergeCell ref="L6:N9"/>
    <mergeCell ref="A3:N3"/>
    <mergeCell ref="I6:K9"/>
    <mergeCell ref="A2:N2"/>
    <mergeCell ref="A5:A11"/>
    <mergeCell ref="B5:B11"/>
    <mergeCell ref="F11:H11"/>
    <mergeCell ref="F5:N5"/>
  </mergeCells>
  <pageMargins left="0.38" right="0.27" top="0.4" bottom="0.39" header="0.31496062992126" footer="0.2"/>
  <pageSetup paperSize="9" scale="85" orientation="landscape" useFirstPageNumber="1" verticalDpi="0"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28"/>
  <sheetViews>
    <sheetView workbookViewId="0">
      <pane xSplit="2" ySplit="4" topLeftCell="C5" activePane="bottomRight" state="frozen"/>
      <selection activeCell="F22" sqref="F22"/>
      <selection pane="topRight" activeCell="F22" sqref="F22"/>
      <selection pane="bottomLeft" activeCell="F22" sqref="F22"/>
      <selection pane="bottomRight" activeCell="M14" sqref="M14"/>
    </sheetView>
  </sheetViews>
  <sheetFormatPr defaultRowHeight="18.75" x14ac:dyDescent="0.25"/>
  <cols>
    <col min="1" max="1" width="4.625" style="41" customWidth="1"/>
    <col min="2" max="2" width="23.375" style="41" customWidth="1"/>
    <col min="3" max="5" width="10.625" style="41" customWidth="1"/>
    <col min="6" max="8" width="10.125" style="35" customWidth="1"/>
    <col min="9" max="9" width="11.5" style="36" customWidth="1"/>
    <col min="10" max="10" width="10.625" style="36" customWidth="1"/>
    <col min="11" max="11" width="8.875" style="36" customWidth="1"/>
    <col min="12" max="13" width="10.875" style="245" bestFit="1" customWidth="1"/>
    <col min="14" max="14" width="9.125" style="245" bestFit="1" customWidth="1"/>
    <col min="15" max="15" width="10.875" style="245" bestFit="1" customWidth="1"/>
    <col min="16" max="16" width="11" style="245" bestFit="1" customWidth="1"/>
    <col min="17" max="17" width="9.125" style="245" bestFit="1" customWidth="1"/>
    <col min="18" max="18" width="11.5" style="245" bestFit="1" customWidth="1"/>
    <col min="19" max="16384" width="9" style="245"/>
  </cols>
  <sheetData>
    <row r="1" spans="1:49" x14ac:dyDescent="0.25">
      <c r="A1" s="264">
        <f>+'Biểu 4.28'!A1</f>
        <v>0</v>
      </c>
      <c r="B1" s="264"/>
      <c r="C1" s="264"/>
      <c r="O1" s="1008" t="s">
        <v>548</v>
      </c>
      <c r="P1" s="1008"/>
      <c r="Q1" s="1008"/>
    </row>
    <row r="2" spans="1:49" ht="30" customHeight="1" x14ac:dyDescent="0.25">
      <c r="A2" s="1006" t="s">
        <v>489</v>
      </c>
      <c r="B2" s="1006"/>
      <c r="C2" s="1006"/>
      <c r="D2" s="1006"/>
      <c r="E2" s="1006"/>
      <c r="F2" s="1006"/>
      <c r="G2" s="1006"/>
      <c r="H2" s="1006"/>
      <c r="I2" s="1006"/>
      <c r="J2" s="1006"/>
      <c r="K2" s="1006"/>
      <c r="L2" s="1006"/>
      <c r="M2" s="1006"/>
      <c r="N2" s="1006"/>
      <c r="O2" s="1006"/>
      <c r="P2" s="1006"/>
      <c r="Q2" s="1006"/>
    </row>
    <row r="3" spans="1:49" ht="18" customHeight="1" x14ac:dyDescent="0.25">
      <c r="A3" s="1012" t="str">
        <f>+'4.31a'!A3:N3</f>
        <v xml:space="preserve">(Kèm theo Nghị quyết  số      /NQ-HĐND ngày       /12/2024 của Hội đồng nhân dân huyện Na Rì) </v>
      </c>
      <c r="B3" s="1012"/>
      <c r="C3" s="1012"/>
      <c r="D3" s="1012"/>
      <c r="E3" s="1012"/>
      <c r="F3" s="1012"/>
      <c r="G3" s="1012"/>
      <c r="H3" s="1012"/>
      <c r="I3" s="1012"/>
      <c r="J3" s="1012"/>
      <c r="K3" s="1012"/>
      <c r="L3" s="1012"/>
      <c r="M3" s="1012"/>
      <c r="N3" s="1012"/>
      <c r="O3" s="1012"/>
      <c r="P3" s="1012"/>
      <c r="Q3" s="1012"/>
    </row>
    <row r="4" spans="1:49" s="300" customFormat="1" x14ac:dyDescent="0.25">
      <c r="A4" s="297"/>
      <c r="B4" s="297"/>
      <c r="C4" s="297"/>
      <c r="D4" s="297"/>
      <c r="E4" s="297"/>
      <c r="F4" s="298"/>
      <c r="G4" s="299"/>
      <c r="H4" s="299"/>
      <c r="O4" s="1007" t="s">
        <v>341</v>
      </c>
      <c r="P4" s="1007"/>
      <c r="Q4" s="1007"/>
    </row>
    <row r="5" spans="1:49" s="300" customFormat="1" ht="26.25" customHeight="1" x14ac:dyDescent="0.25">
      <c r="A5" s="1011" t="s">
        <v>0</v>
      </c>
      <c r="B5" s="1011" t="s">
        <v>222</v>
      </c>
      <c r="C5" s="1017" t="s">
        <v>471</v>
      </c>
      <c r="D5" s="1018"/>
      <c r="E5" s="1019"/>
      <c r="F5" s="1010" t="s">
        <v>220</v>
      </c>
      <c r="G5" s="1010"/>
      <c r="H5" s="1010"/>
      <c r="I5" s="1010"/>
      <c r="J5" s="1010"/>
      <c r="K5" s="1010"/>
      <c r="L5" s="1010"/>
      <c r="M5" s="1010"/>
      <c r="N5" s="1010"/>
      <c r="O5" s="1010"/>
      <c r="P5" s="1010"/>
      <c r="Q5" s="1010"/>
    </row>
    <row r="6" spans="1:49" s="302" customFormat="1" ht="33" customHeight="1" x14ac:dyDescent="0.25">
      <c r="A6" s="1011"/>
      <c r="B6" s="1011"/>
      <c r="C6" s="1020"/>
      <c r="D6" s="1021"/>
      <c r="E6" s="1022"/>
      <c r="F6" s="888" t="s">
        <v>196</v>
      </c>
      <c r="G6" s="1013"/>
      <c r="H6" s="1013"/>
      <c r="I6" s="1009" t="s">
        <v>197</v>
      </c>
      <c r="J6" s="1009"/>
      <c r="K6" s="1009"/>
      <c r="L6" s="888" t="s">
        <v>468</v>
      </c>
      <c r="M6" s="888"/>
      <c r="N6" s="888"/>
      <c r="O6" s="888"/>
      <c r="P6" s="888"/>
      <c r="Q6" s="888"/>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1"/>
      <c r="AR6" s="301"/>
      <c r="AS6" s="301"/>
      <c r="AT6" s="301"/>
      <c r="AU6" s="301"/>
      <c r="AV6" s="301"/>
      <c r="AW6" s="301"/>
    </row>
    <row r="7" spans="1:49" s="302" customFormat="1" ht="41.25" customHeight="1" x14ac:dyDescent="0.25">
      <c r="A7" s="1011"/>
      <c r="B7" s="1011"/>
      <c r="C7" s="1023"/>
      <c r="D7" s="1024"/>
      <c r="E7" s="1025"/>
      <c r="F7" s="1013"/>
      <c r="G7" s="1013"/>
      <c r="H7" s="1013"/>
      <c r="I7" s="1009" t="s">
        <v>201</v>
      </c>
      <c r="J7" s="1009"/>
      <c r="K7" s="1009"/>
      <c r="L7" s="888" t="s">
        <v>210</v>
      </c>
      <c r="M7" s="888"/>
      <c r="N7" s="888"/>
      <c r="O7" s="888" t="s">
        <v>211</v>
      </c>
      <c r="P7" s="1014"/>
      <c r="Q7" s="1014"/>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row>
    <row r="8" spans="1:49" s="302" customFormat="1" ht="21.75" customHeight="1" x14ac:dyDescent="0.25">
      <c r="A8" s="1011"/>
      <c r="B8" s="1011"/>
      <c r="C8" s="1016" t="s">
        <v>217</v>
      </c>
      <c r="D8" s="1016" t="s">
        <v>79</v>
      </c>
      <c r="E8" s="1016"/>
      <c r="F8" s="1015" t="s">
        <v>213</v>
      </c>
      <c r="G8" s="1015"/>
      <c r="H8" s="1015"/>
      <c r="I8" s="1015" t="s">
        <v>213</v>
      </c>
      <c r="J8" s="1015"/>
      <c r="K8" s="1015"/>
      <c r="L8" s="888" t="s">
        <v>472</v>
      </c>
      <c r="M8" s="888"/>
      <c r="N8" s="888"/>
      <c r="O8" s="888"/>
      <c r="P8" s="888"/>
      <c r="Q8" s="888"/>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row>
    <row r="9" spans="1:49" s="303" customFormat="1" ht="23.1" customHeight="1" x14ac:dyDescent="0.25">
      <c r="A9" s="1011"/>
      <c r="B9" s="1011"/>
      <c r="C9" s="1016"/>
      <c r="D9" s="276" t="s">
        <v>174</v>
      </c>
      <c r="E9" s="276" t="s">
        <v>175</v>
      </c>
      <c r="F9" s="290" t="s">
        <v>217</v>
      </c>
      <c r="G9" s="290" t="s">
        <v>174</v>
      </c>
      <c r="H9" s="291" t="s">
        <v>175</v>
      </c>
      <c r="I9" s="290" t="s">
        <v>217</v>
      </c>
      <c r="J9" s="290" t="s">
        <v>174</v>
      </c>
      <c r="K9" s="291" t="s">
        <v>175</v>
      </c>
      <c r="L9" s="290" t="s">
        <v>217</v>
      </c>
      <c r="M9" s="290" t="s">
        <v>174</v>
      </c>
      <c r="N9" s="291" t="s">
        <v>175</v>
      </c>
      <c r="O9" s="290" t="s">
        <v>217</v>
      </c>
      <c r="P9" s="290" t="s">
        <v>174</v>
      </c>
      <c r="Q9" s="291" t="s">
        <v>175</v>
      </c>
      <c r="R9" s="37"/>
      <c r="S9" s="37"/>
      <c r="T9" s="37"/>
      <c r="U9" s="37"/>
      <c r="V9" s="37"/>
      <c r="W9" s="37"/>
      <c r="X9" s="37"/>
      <c r="Y9" s="37"/>
      <c r="Z9" s="37"/>
      <c r="AA9" s="37"/>
      <c r="AB9" s="37"/>
      <c r="AC9" s="39"/>
      <c r="AD9" s="37"/>
      <c r="AE9" s="37"/>
      <c r="AF9" s="37"/>
      <c r="AG9" s="37"/>
      <c r="AH9" s="37"/>
      <c r="AI9" s="39"/>
      <c r="AJ9" s="37"/>
      <c r="AK9" s="37"/>
      <c r="AL9" s="39"/>
      <c r="AM9" s="37"/>
      <c r="AN9" s="37"/>
      <c r="AO9" s="37"/>
      <c r="AP9" s="37"/>
      <c r="AQ9" s="37"/>
      <c r="AR9" s="39"/>
      <c r="AS9" s="37"/>
      <c r="AT9" s="37"/>
      <c r="AU9" s="37"/>
      <c r="AV9" s="37"/>
      <c r="AW9" s="37"/>
    </row>
    <row r="10" spans="1:49" s="303" customFormat="1" ht="21.95" customHeight="1" x14ac:dyDescent="0.25">
      <c r="A10" s="261" t="s">
        <v>2</v>
      </c>
      <c r="B10" s="261" t="s">
        <v>3</v>
      </c>
      <c r="C10" s="413">
        <v>1</v>
      </c>
      <c r="D10" s="413">
        <v>2</v>
      </c>
      <c r="E10" s="413">
        <v>3</v>
      </c>
      <c r="F10" s="413">
        <v>4</v>
      </c>
      <c r="G10" s="413">
        <v>5</v>
      </c>
      <c r="H10" s="413">
        <v>6</v>
      </c>
      <c r="I10" s="413">
        <v>7</v>
      </c>
      <c r="J10" s="413">
        <v>8</v>
      </c>
      <c r="K10" s="413">
        <v>9</v>
      </c>
      <c r="L10" s="413">
        <v>10</v>
      </c>
      <c r="M10" s="413">
        <v>11</v>
      </c>
      <c r="N10" s="413">
        <v>12</v>
      </c>
      <c r="O10" s="413">
        <v>13</v>
      </c>
      <c r="P10" s="413">
        <v>14</v>
      </c>
      <c r="Q10" s="413">
        <v>15</v>
      </c>
      <c r="R10" s="37"/>
      <c r="S10" s="37"/>
      <c r="T10" s="37"/>
      <c r="U10" s="37"/>
      <c r="V10" s="37"/>
      <c r="W10" s="37"/>
      <c r="X10" s="37"/>
      <c r="Y10" s="37"/>
      <c r="Z10" s="37"/>
      <c r="AA10" s="37"/>
      <c r="AB10" s="37"/>
      <c r="AC10" s="39"/>
      <c r="AD10" s="37"/>
      <c r="AE10" s="37"/>
      <c r="AF10" s="37"/>
      <c r="AG10" s="37"/>
      <c r="AH10" s="37"/>
      <c r="AI10" s="39"/>
      <c r="AJ10" s="37"/>
      <c r="AK10" s="37"/>
      <c r="AL10" s="39"/>
      <c r="AM10" s="37"/>
      <c r="AN10" s="37"/>
      <c r="AO10" s="37"/>
      <c r="AP10" s="37"/>
      <c r="AQ10" s="37"/>
      <c r="AR10" s="39"/>
      <c r="AS10" s="37"/>
      <c r="AT10" s="37"/>
      <c r="AU10" s="37"/>
      <c r="AV10" s="37"/>
      <c r="AW10" s="37"/>
    </row>
    <row r="11" spans="1:49" s="304" customFormat="1" ht="31.5" customHeight="1" x14ac:dyDescent="0.25">
      <c r="A11" s="292" t="s">
        <v>8</v>
      </c>
      <c r="B11" s="292" t="s">
        <v>469</v>
      </c>
      <c r="C11" s="306">
        <f>SUM(C12:C28)</f>
        <v>7923000</v>
      </c>
      <c r="D11" s="306">
        <f t="shared" ref="D11:Q11" si="0">SUM(D12:D28)</f>
        <v>7692000</v>
      </c>
      <c r="E11" s="306">
        <f t="shared" si="0"/>
        <v>231000</v>
      </c>
      <c r="F11" s="306">
        <f t="shared" si="0"/>
        <v>5306000</v>
      </c>
      <c r="G11" s="306">
        <f t="shared" si="0"/>
        <v>5151000</v>
      </c>
      <c r="H11" s="306">
        <f t="shared" si="0"/>
        <v>155000</v>
      </c>
      <c r="I11" s="306">
        <f t="shared" si="0"/>
        <v>2122000</v>
      </c>
      <c r="J11" s="306">
        <f t="shared" si="0"/>
        <v>2060000</v>
      </c>
      <c r="K11" s="306">
        <f t="shared" si="0"/>
        <v>62000</v>
      </c>
      <c r="L11" s="306">
        <f t="shared" si="0"/>
        <v>280000</v>
      </c>
      <c r="M11" s="306">
        <f t="shared" si="0"/>
        <v>272000</v>
      </c>
      <c r="N11" s="306">
        <f t="shared" si="0"/>
        <v>8000</v>
      </c>
      <c r="O11" s="306">
        <f t="shared" si="0"/>
        <v>215000</v>
      </c>
      <c r="P11" s="306">
        <f t="shared" si="0"/>
        <v>209000</v>
      </c>
      <c r="Q11" s="306">
        <f t="shared" si="0"/>
        <v>6000</v>
      </c>
      <c r="R11" s="293"/>
      <c r="S11" s="293"/>
      <c r="T11" s="293"/>
      <c r="U11" s="293"/>
      <c r="V11" s="293"/>
      <c r="W11" s="293"/>
      <c r="X11" s="293"/>
      <c r="Y11" s="293"/>
      <c r="Z11" s="293"/>
      <c r="AA11" s="293"/>
      <c r="AB11" s="293"/>
      <c r="AC11" s="294"/>
      <c r="AD11" s="293"/>
      <c r="AE11" s="293"/>
      <c r="AF11" s="293"/>
      <c r="AG11" s="293"/>
      <c r="AH11" s="293"/>
      <c r="AI11" s="294"/>
      <c r="AJ11" s="293"/>
      <c r="AK11" s="293"/>
      <c r="AL11" s="294"/>
      <c r="AM11" s="293"/>
      <c r="AN11" s="293"/>
      <c r="AO11" s="293"/>
      <c r="AP11" s="293"/>
      <c r="AQ11" s="293"/>
      <c r="AR11" s="294"/>
      <c r="AS11" s="293"/>
      <c r="AT11" s="293"/>
      <c r="AU11" s="293"/>
      <c r="AV11" s="293"/>
      <c r="AW11" s="293"/>
    </row>
    <row r="12" spans="1:49" s="295" customFormat="1" ht="32.25" customHeight="1" x14ac:dyDescent="0.25">
      <c r="A12" s="483">
        <v>1</v>
      </c>
      <c r="B12" s="484" t="s">
        <v>177</v>
      </c>
      <c r="C12" s="485">
        <f t="shared" ref="C12:C28" si="1">SUM(D12:E12)</f>
        <v>368000</v>
      </c>
      <c r="D12" s="485">
        <f>+G12+J12+M12+P12</f>
        <v>357400</v>
      </c>
      <c r="E12" s="485">
        <f>+H12+K12+N12+Q12</f>
        <v>10600</v>
      </c>
      <c r="F12" s="486">
        <f t="shared" ref="F12:F28" si="2">SUM(G12:H12)</f>
        <v>343000</v>
      </c>
      <c r="G12" s="486">
        <v>333000</v>
      </c>
      <c r="H12" s="486">
        <v>10000</v>
      </c>
      <c r="I12" s="486">
        <f t="shared" ref="I12:I28" si="3">SUM(J12:K12)</f>
        <v>0</v>
      </c>
      <c r="J12" s="486"/>
      <c r="K12" s="486"/>
      <c r="L12" s="485">
        <f t="shared" ref="L12:L28" si="4">SUM(M12:N12)</f>
        <v>12000</v>
      </c>
      <c r="M12" s="486">
        <v>11700</v>
      </c>
      <c r="N12" s="486">
        <v>300</v>
      </c>
      <c r="O12" s="485">
        <f t="shared" ref="O12:O28" si="5">SUM(P12:Q12)</f>
        <v>13000</v>
      </c>
      <c r="P12" s="486">
        <v>12700</v>
      </c>
      <c r="Q12" s="486">
        <v>300</v>
      </c>
      <c r="R12" s="305"/>
      <c r="S12" s="305"/>
    </row>
    <row r="13" spans="1:49" s="295" customFormat="1" ht="32.25" customHeight="1" x14ac:dyDescent="0.25">
      <c r="A13" s="487">
        <v>2</v>
      </c>
      <c r="B13" s="488" t="s">
        <v>178</v>
      </c>
      <c r="C13" s="489">
        <f t="shared" si="1"/>
        <v>179000</v>
      </c>
      <c r="D13" s="489">
        <f t="shared" ref="D13:D28" si="6">+G13+J13+M13+P13</f>
        <v>174200</v>
      </c>
      <c r="E13" s="489">
        <f t="shared" ref="E13:E28" si="7">+H13+K13+N13+Q13</f>
        <v>4800</v>
      </c>
      <c r="F13" s="490">
        <f t="shared" si="2"/>
        <v>150000</v>
      </c>
      <c r="G13" s="490">
        <v>146000</v>
      </c>
      <c r="H13" s="490">
        <v>4000</v>
      </c>
      <c r="I13" s="490">
        <f t="shared" si="3"/>
        <v>0</v>
      </c>
      <c r="J13" s="490"/>
      <c r="K13" s="490"/>
      <c r="L13" s="489">
        <f t="shared" si="4"/>
        <v>17000</v>
      </c>
      <c r="M13" s="490">
        <v>16500</v>
      </c>
      <c r="N13" s="490">
        <v>500</v>
      </c>
      <c r="O13" s="489">
        <f t="shared" si="5"/>
        <v>12000</v>
      </c>
      <c r="P13" s="490">
        <v>11700</v>
      </c>
      <c r="Q13" s="490">
        <v>300</v>
      </c>
      <c r="R13" s="305"/>
      <c r="S13" s="305"/>
    </row>
    <row r="14" spans="1:49" s="295" customFormat="1" ht="32.25" customHeight="1" x14ac:dyDescent="0.25">
      <c r="A14" s="487">
        <v>3</v>
      </c>
      <c r="B14" s="488" t="s">
        <v>179</v>
      </c>
      <c r="C14" s="489">
        <f t="shared" si="1"/>
        <v>343000</v>
      </c>
      <c r="D14" s="489">
        <f t="shared" si="6"/>
        <v>333300</v>
      </c>
      <c r="E14" s="489">
        <f t="shared" si="7"/>
        <v>9700</v>
      </c>
      <c r="F14" s="490">
        <f t="shared" si="2"/>
        <v>0</v>
      </c>
      <c r="G14" s="490">
        <v>0</v>
      </c>
      <c r="H14" s="490">
        <v>0</v>
      </c>
      <c r="I14" s="490">
        <f t="shared" si="3"/>
        <v>316000</v>
      </c>
      <c r="J14" s="490">
        <v>307000</v>
      </c>
      <c r="K14" s="490">
        <v>9000</v>
      </c>
      <c r="L14" s="489">
        <f t="shared" si="4"/>
        <v>16000</v>
      </c>
      <c r="M14" s="490">
        <v>15600</v>
      </c>
      <c r="N14" s="490">
        <v>400</v>
      </c>
      <c r="O14" s="489">
        <f t="shared" si="5"/>
        <v>11000</v>
      </c>
      <c r="P14" s="490">
        <v>10700</v>
      </c>
      <c r="Q14" s="490">
        <v>300</v>
      </c>
      <c r="R14" s="305"/>
      <c r="S14" s="305"/>
    </row>
    <row r="15" spans="1:49" s="295" customFormat="1" ht="32.25" customHeight="1" x14ac:dyDescent="0.25">
      <c r="A15" s="487">
        <v>4</v>
      </c>
      <c r="B15" s="488" t="s">
        <v>180</v>
      </c>
      <c r="C15" s="489">
        <f t="shared" si="1"/>
        <v>724000</v>
      </c>
      <c r="D15" s="489">
        <f t="shared" si="6"/>
        <v>702300</v>
      </c>
      <c r="E15" s="489">
        <f t="shared" si="7"/>
        <v>21700</v>
      </c>
      <c r="F15" s="491">
        <f t="shared" si="2"/>
        <v>325000</v>
      </c>
      <c r="G15" s="491">
        <v>315000</v>
      </c>
      <c r="H15" s="491">
        <v>10000</v>
      </c>
      <c r="I15" s="490">
        <f t="shared" si="3"/>
        <v>371000</v>
      </c>
      <c r="J15" s="490">
        <v>360000</v>
      </c>
      <c r="K15" s="490">
        <v>11000</v>
      </c>
      <c r="L15" s="489">
        <f t="shared" si="4"/>
        <v>16000</v>
      </c>
      <c r="M15" s="490">
        <v>15600</v>
      </c>
      <c r="N15" s="490">
        <v>400</v>
      </c>
      <c r="O15" s="489">
        <f t="shared" si="5"/>
        <v>12000</v>
      </c>
      <c r="P15" s="490">
        <v>11700</v>
      </c>
      <c r="Q15" s="490">
        <v>300</v>
      </c>
      <c r="R15" s="305"/>
      <c r="S15" s="305"/>
    </row>
    <row r="16" spans="1:49" s="295" customFormat="1" ht="32.25" customHeight="1" x14ac:dyDescent="0.25">
      <c r="A16" s="487">
        <v>5</v>
      </c>
      <c r="B16" s="488" t="s">
        <v>181</v>
      </c>
      <c r="C16" s="489">
        <f t="shared" si="1"/>
        <v>458000</v>
      </c>
      <c r="D16" s="489">
        <f t="shared" si="6"/>
        <v>444400</v>
      </c>
      <c r="E16" s="489">
        <f t="shared" si="7"/>
        <v>13600</v>
      </c>
      <c r="F16" s="490">
        <f t="shared" si="2"/>
        <v>0</v>
      </c>
      <c r="G16" s="490">
        <v>0</v>
      </c>
      <c r="H16" s="490">
        <v>0</v>
      </c>
      <c r="I16" s="490">
        <f t="shared" si="3"/>
        <v>435000</v>
      </c>
      <c r="J16" s="490">
        <v>422000</v>
      </c>
      <c r="K16" s="490">
        <v>13000</v>
      </c>
      <c r="L16" s="489">
        <f t="shared" si="4"/>
        <v>13000</v>
      </c>
      <c r="M16" s="490">
        <v>12700</v>
      </c>
      <c r="N16" s="490">
        <v>300</v>
      </c>
      <c r="O16" s="489">
        <f t="shared" si="5"/>
        <v>10000</v>
      </c>
      <c r="P16" s="490">
        <v>9700</v>
      </c>
      <c r="Q16" s="490">
        <v>300</v>
      </c>
      <c r="R16" s="305"/>
      <c r="S16" s="305"/>
    </row>
    <row r="17" spans="1:24" s="295" customFormat="1" ht="32.25" customHeight="1" x14ac:dyDescent="0.25">
      <c r="A17" s="487">
        <v>6</v>
      </c>
      <c r="B17" s="488" t="s">
        <v>182</v>
      </c>
      <c r="C17" s="489">
        <f t="shared" si="1"/>
        <v>541000</v>
      </c>
      <c r="D17" s="489">
        <f t="shared" si="6"/>
        <v>525400</v>
      </c>
      <c r="E17" s="489">
        <f t="shared" si="7"/>
        <v>15600</v>
      </c>
      <c r="F17" s="490">
        <f t="shared" si="2"/>
        <v>515000</v>
      </c>
      <c r="G17" s="490">
        <v>500000</v>
      </c>
      <c r="H17" s="490">
        <v>15000</v>
      </c>
      <c r="I17" s="490">
        <f t="shared" si="3"/>
        <v>0</v>
      </c>
      <c r="J17" s="490"/>
      <c r="K17" s="490"/>
      <c r="L17" s="489">
        <f t="shared" si="4"/>
        <v>13000</v>
      </c>
      <c r="M17" s="490">
        <v>12700</v>
      </c>
      <c r="N17" s="490">
        <v>300</v>
      </c>
      <c r="O17" s="489">
        <f t="shared" si="5"/>
        <v>13000</v>
      </c>
      <c r="P17" s="490">
        <v>12700</v>
      </c>
      <c r="Q17" s="490">
        <v>300</v>
      </c>
      <c r="R17" s="305"/>
      <c r="S17" s="305"/>
    </row>
    <row r="18" spans="1:24" s="295" customFormat="1" ht="32.25" customHeight="1" x14ac:dyDescent="0.25">
      <c r="A18" s="487">
        <v>7</v>
      </c>
      <c r="B18" s="488" t="s">
        <v>183</v>
      </c>
      <c r="C18" s="489">
        <f t="shared" si="1"/>
        <v>846000</v>
      </c>
      <c r="D18" s="489">
        <f t="shared" si="6"/>
        <v>821100</v>
      </c>
      <c r="E18" s="489">
        <f t="shared" si="7"/>
        <v>24900</v>
      </c>
      <c r="F18" s="490">
        <f t="shared" si="2"/>
        <v>815000</v>
      </c>
      <c r="G18" s="490">
        <v>791000</v>
      </c>
      <c r="H18" s="490">
        <v>24000</v>
      </c>
      <c r="I18" s="490">
        <f t="shared" si="3"/>
        <v>0</v>
      </c>
      <c r="J18" s="490"/>
      <c r="K18" s="490"/>
      <c r="L18" s="489">
        <f t="shared" si="4"/>
        <v>17000</v>
      </c>
      <c r="M18" s="490">
        <v>16500</v>
      </c>
      <c r="N18" s="490">
        <v>500</v>
      </c>
      <c r="O18" s="489">
        <f t="shared" si="5"/>
        <v>14000</v>
      </c>
      <c r="P18" s="490">
        <v>13600</v>
      </c>
      <c r="Q18" s="490">
        <v>400</v>
      </c>
      <c r="R18" s="305"/>
      <c r="S18" s="305"/>
    </row>
    <row r="19" spans="1:24" s="295" customFormat="1" ht="32.25" customHeight="1" x14ac:dyDescent="0.25">
      <c r="A19" s="487">
        <v>8</v>
      </c>
      <c r="B19" s="488" t="s">
        <v>184</v>
      </c>
      <c r="C19" s="489">
        <f t="shared" si="1"/>
        <v>318000</v>
      </c>
      <c r="D19" s="489">
        <f t="shared" si="6"/>
        <v>308500</v>
      </c>
      <c r="E19" s="489">
        <f t="shared" si="7"/>
        <v>9500</v>
      </c>
      <c r="F19" s="490">
        <f t="shared" si="2"/>
        <v>301000</v>
      </c>
      <c r="G19" s="490">
        <v>292000</v>
      </c>
      <c r="H19" s="490">
        <v>9000</v>
      </c>
      <c r="I19" s="490">
        <f t="shared" si="3"/>
        <v>0</v>
      </c>
      <c r="J19" s="490"/>
      <c r="K19" s="490"/>
      <c r="L19" s="489">
        <f t="shared" si="4"/>
        <v>8000</v>
      </c>
      <c r="M19" s="490">
        <v>7800</v>
      </c>
      <c r="N19" s="490">
        <v>200</v>
      </c>
      <c r="O19" s="489">
        <f t="shared" si="5"/>
        <v>9000</v>
      </c>
      <c r="P19" s="490">
        <v>8700</v>
      </c>
      <c r="Q19" s="490">
        <v>300</v>
      </c>
      <c r="R19" s="305"/>
      <c r="S19" s="305"/>
    </row>
    <row r="20" spans="1:24" s="295" customFormat="1" ht="32.25" customHeight="1" x14ac:dyDescent="0.25">
      <c r="A20" s="487">
        <v>9</v>
      </c>
      <c r="B20" s="488" t="s">
        <v>185</v>
      </c>
      <c r="C20" s="489">
        <f t="shared" si="1"/>
        <v>332000</v>
      </c>
      <c r="D20" s="489">
        <f t="shared" si="6"/>
        <v>322000</v>
      </c>
      <c r="E20" s="489">
        <f t="shared" si="7"/>
        <v>10000</v>
      </c>
      <c r="F20" s="490">
        <f t="shared" si="2"/>
        <v>298000</v>
      </c>
      <c r="G20" s="490">
        <v>289000</v>
      </c>
      <c r="H20" s="490">
        <v>9000</v>
      </c>
      <c r="I20" s="490">
        <f t="shared" si="3"/>
        <v>0</v>
      </c>
      <c r="J20" s="490"/>
      <c r="K20" s="490"/>
      <c r="L20" s="489">
        <f t="shared" si="4"/>
        <v>19000</v>
      </c>
      <c r="M20" s="490">
        <v>18500</v>
      </c>
      <c r="N20" s="490">
        <v>500</v>
      </c>
      <c r="O20" s="489">
        <f t="shared" si="5"/>
        <v>15000</v>
      </c>
      <c r="P20" s="490">
        <v>14500</v>
      </c>
      <c r="Q20" s="490">
        <v>500</v>
      </c>
      <c r="R20" s="305"/>
      <c r="S20" s="305"/>
    </row>
    <row r="21" spans="1:24" s="295" customFormat="1" ht="32.25" customHeight="1" x14ac:dyDescent="0.25">
      <c r="A21" s="487">
        <v>10</v>
      </c>
      <c r="B21" s="488" t="s">
        <v>464</v>
      </c>
      <c r="C21" s="489">
        <f t="shared" si="1"/>
        <v>850000</v>
      </c>
      <c r="D21" s="489">
        <f t="shared" si="6"/>
        <v>825800</v>
      </c>
      <c r="E21" s="489">
        <f t="shared" si="7"/>
        <v>24200</v>
      </c>
      <c r="F21" s="490">
        <f t="shared" si="2"/>
        <v>809000</v>
      </c>
      <c r="G21" s="490">
        <v>786000</v>
      </c>
      <c r="H21" s="490">
        <v>23000</v>
      </c>
      <c r="I21" s="490">
        <f t="shared" si="3"/>
        <v>0</v>
      </c>
      <c r="J21" s="490"/>
      <c r="K21" s="490"/>
      <c r="L21" s="489">
        <f t="shared" si="4"/>
        <v>24000</v>
      </c>
      <c r="M21" s="490">
        <v>23300</v>
      </c>
      <c r="N21" s="490">
        <v>700</v>
      </c>
      <c r="O21" s="489">
        <f t="shared" si="5"/>
        <v>17000</v>
      </c>
      <c r="P21" s="490">
        <v>16500</v>
      </c>
      <c r="Q21" s="490">
        <v>500</v>
      </c>
      <c r="R21" s="305"/>
      <c r="S21" s="305"/>
    </row>
    <row r="22" spans="1:24" s="295" customFormat="1" ht="32.25" customHeight="1" x14ac:dyDescent="0.25">
      <c r="A22" s="487">
        <v>11</v>
      </c>
      <c r="B22" s="488" t="s">
        <v>187</v>
      </c>
      <c r="C22" s="489">
        <f t="shared" si="1"/>
        <v>526000</v>
      </c>
      <c r="D22" s="489">
        <f t="shared" si="6"/>
        <v>510800</v>
      </c>
      <c r="E22" s="489">
        <f t="shared" si="7"/>
        <v>15200</v>
      </c>
      <c r="F22" s="490">
        <f t="shared" si="2"/>
        <v>480000</v>
      </c>
      <c r="G22" s="490">
        <v>466000</v>
      </c>
      <c r="H22" s="490">
        <v>14000</v>
      </c>
      <c r="I22" s="490">
        <f t="shared" si="3"/>
        <v>0</v>
      </c>
      <c r="J22" s="490"/>
      <c r="K22" s="490"/>
      <c r="L22" s="489">
        <f t="shared" si="4"/>
        <v>28000</v>
      </c>
      <c r="M22" s="490">
        <v>27200</v>
      </c>
      <c r="N22" s="490">
        <v>800</v>
      </c>
      <c r="O22" s="489">
        <f t="shared" si="5"/>
        <v>18000</v>
      </c>
      <c r="P22" s="490">
        <v>17600</v>
      </c>
      <c r="Q22" s="490">
        <v>400</v>
      </c>
      <c r="R22" s="305"/>
      <c r="S22" s="305"/>
    </row>
    <row r="23" spans="1:24" s="295" customFormat="1" ht="32.25" customHeight="1" x14ac:dyDescent="0.25">
      <c r="A23" s="487">
        <v>12</v>
      </c>
      <c r="B23" s="488" t="s">
        <v>188</v>
      </c>
      <c r="C23" s="489">
        <f t="shared" si="1"/>
        <v>43000</v>
      </c>
      <c r="D23" s="489">
        <f t="shared" si="6"/>
        <v>41700</v>
      </c>
      <c r="E23" s="489">
        <f t="shared" si="7"/>
        <v>1300</v>
      </c>
      <c r="F23" s="490">
        <f t="shared" si="2"/>
        <v>0</v>
      </c>
      <c r="G23" s="490">
        <v>0</v>
      </c>
      <c r="H23" s="490">
        <v>0</v>
      </c>
      <c r="I23" s="490">
        <f t="shared" si="3"/>
        <v>0</v>
      </c>
      <c r="J23" s="490"/>
      <c r="K23" s="490"/>
      <c r="L23" s="489">
        <f t="shared" si="4"/>
        <v>27000</v>
      </c>
      <c r="M23" s="490">
        <v>26200</v>
      </c>
      <c r="N23" s="490">
        <v>800</v>
      </c>
      <c r="O23" s="489">
        <f t="shared" si="5"/>
        <v>16000</v>
      </c>
      <c r="P23" s="490">
        <v>15500</v>
      </c>
      <c r="Q23" s="490">
        <v>500</v>
      </c>
      <c r="R23" s="305"/>
      <c r="S23" s="305"/>
    </row>
    <row r="24" spans="1:24" s="295" customFormat="1" ht="32.25" customHeight="1" x14ac:dyDescent="0.25">
      <c r="A24" s="487">
        <v>13</v>
      </c>
      <c r="B24" s="488" t="s">
        <v>189</v>
      </c>
      <c r="C24" s="489">
        <f t="shared" si="1"/>
        <v>261000</v>
      </c>
      <c r="D24" s="489">
        <f t="shared" si="6"/>
        <v>253400</v>
      </c>
      <c r="E24" s="489">
        <f t="shared" si="7"/>
        <v>7600</v>
      </c>
      <c r="F24" s="490">
        <f t="shared" si="2"/>
        <v>240000</v>
      </c>
      <c r="G24" s="490">
        <v>233000</v>
      </c>
      <c r="H24" s="490">
        <v>7000</v>
      </c>
      <c r="I24" s="490">
        <f t="shared" si="3"/>
        <v>0</v>
      </c>
      <c r="J24" s="490"/>
      <c r="K24" s="490"/>
      <c r="L24" s="489">
        <f t="shared" si="4"/>
        <v>12000</v>
      </c>
      <c r="M24" s="490">
        <v>11700</v>
      </c>
      <c r="N24" s="490">
        <v>300</v>
      </c>
      <c r="O24" s="489">
        <f t="shared" si="5"/>
        <v>9000</v>
      </c>
      <c r="P24" s="490">
        <v>8700</v>
      </c>
      <c r="Q24" s="490">
        <v>300</v>
      </c>
      <c r="R24" s="305"/>
      <c r="S24" s="305"/>
    </row>
    <row r="25" spans="1:24" s="295" customFormat="1" ht="32.25" customHeight="1" x14ac:dyDescent="0.25">
      <c r="A25" s="487">
        <v>14</v>
      </c>
      <c r="B25" s="488" t="s">
        <v>190</v>
      </c>
      <c r="C25" s="489">
        <f t="shared" si="1"/>
        <v>368000</v>
      </c>
      <c r="D25" s="489">
        <f t="shared" si="6"/>
        <v>357500</v>
      </c>
      <c r="E25" s="489">
        <f t="shared" si="7"/>
        <v>10500</v>
      </c>
      <c r="F25" s="490">
        <f t="shared" si="2"/>
        <v>0</v>
      </c>
      <c r="G25" s="490">
        <v>0</v>
      </c>
      <c r="H25" s="490">
        <v>0</v>
      </c>
      <c r="I25" s="490">
        <f t="shared" si="3"/>
        <v>350000</v>
      </c>
      <c r="J25" s="490">
        <v>340000</v>
      </c>
      <c r="K25" s="490">
        <v>10000</v>
      </c>
      <c r="L25" s="489">
        <f t="shared" si="4"/>
        <v>9000</v>
      </c>
      <c r="M25" s="490">
        <v>8800</v>
      </c>
      <c r="N25" s="490">
        <v>200</v>
      </c>
      <c r="O25" s="489">
        <f t="shared" si="5"/>
        <v>9000</v>
      </c>
      <c r="P25" s="490">
        <v>8700</v>
      </c>
      <c r="Q25" s="490">
        <v>300</v>
      </c>
      <c r="R25" s="305"/>
      <c r="S25" s="305"/>
    </row>
    <row r="26" spans="1:24" s="295" customFormat="1" ht="32.25" customHeight="1" x14ac:dyDescent="0.25">
      <c r="A26" s="487">
        <v>15</v>
      </c>
      <c r="B26" s="488" t="s">
        <v>191</v>
      </c>
      <c r="C26" s="489">
        <f t="shared" si="1"/>
        <v>946000</v>
      </c>
      <c r="D26" s="489">
        <f t="shared" si="6"/>
        <v>918100</v>
      </c>
      <c r="E26" s="489">
        <f t="shared" si="7"/>
        <v>27900</v>
      </c>
      <c r="F26" s="490">
        <f t="shared" si="2"/>
        <v>511000</v>
      </c>
      <c r="G26" s="490">
        <v>496000</v>
      </c>
      <c r="H26" s="490">
        <v>15000</v>
      </c>
      <c r="I26" s="490">
        <f t="shared" si="3"/>
        <v>405000</v>
      </c>
      <c r="J26" s="490">
        <v>393000</v>
      </c>
      <c r="K26" s="490">
        <v>12000</v>
      </c>
      <c r="L26" s="489">
        <f t="shared" si="4"/>
        <v>16000</v>
      </c>
      <c r="M26" s="490">
        <v>15500</v>
      </c>
      <c r="N26" s="490">
        <v>500</v>
      </c>
      <c r="O26" s="489">
        <f t="shared" si="5"/>
        <v>14000</v>
      </c>
      <c r="P26" s="490">
        <v>13600</v>
      </c>
      <c r="Q26" s="490">
        <v>400</v>
      </c>
      <c r="R26" s="305"/>
      <c r="S26" s="305"/>
    </row>
    <row r="27" spans="1:24" s="295" customFormat="1" ht="32.25" customHeight="1" x14ac:dyDescent="0.25">
      <c r="A27" s="487">
        <v>16</v>
      </c>
      <c r="B27" s="488" t="s">
        <v>192</v>
      </c>
      <c r="C27" s="489">
        <f t="shared" si="1"/>
        <v>540000</v>
      </c>
      <c r="D27" s="489">
        <f t="shared" si="6"/>
        <v>524400</v>
      </c>
      <c r="E27" s="489">
        <f t="shared" si="7"/>
        <v>15600</v>
      </c>
      <c r="F27" s="490">
        <f t="shared" si="2"/>
        <v>519000</v>
      </c>
      <c r="G27" s="490">
        <v>504000</v>
      </c>
      <c r="H27" s="490">
        <v>15000</v>
      </c>
      <c r="I27" s="490">
        <f t="shared" si="3"/>
        <v>0</v>
      </c>
      <c r="J27" s="490"/>
      <c r="K27" s="490"/>
      <c r="L27" s="489">
        <f t="shared" si="4"/>
        <v>11000</v>
      </c>
      <c r="M27" s="490">
        <v>10700</v>
      </c>
      <c r="N27" s="490">
        <v>300</v>
      </c>
      <c r="O27" s="489">
        <f t="shared" si="5"/>
        <v>10000</v>
      </c>
      <c r="P27" s="490">
        <v>9700</v>
      </c>
      <c r="Q27" s="490">
        <v>300</v>
      </c>
      <c r="R27" s="305"/>
      <c r="S27" s="305"/>
    </row>
    <row r="28" spans="1:24" s="295" customFormat="1" ht="32.25" customHeight="1" x14ac:dyDescent="0.25">
      <c r="A28" s="492">
        <v>17</v>
      </c>
      <c r="B28" s="493" t="s">
        <v>236</v>
      </c>
      <c r="C28" s="494">
        <f t="shared" si="1"/>
        <v>280000</v>
      </c>
      <c r="D28" s="494">
        <f t="shared" si="6"/>
        <v>271700</v>
      </c>
      <c r="E28" s="494">
        <f t="shared" si="7"/>
        <v>8300</v>
      </c>
      <c r="F28" s="495">
        <f t="shared" si="2"/>
        <v>0</v>
      </c>
      <c r="G28" s="495">
        <v>0</v>
      </c>
      <c r="H28" s="495">
        <v>0</v>
      </c>
      <c r="I28" s="495">
        <f t="shared" si="3"/>
        <v>245000</v>
      </c>
      <c r="J28" s="495">
        <v>238000</v>
      </c>
      <c r="K28" s="495">
        <v>7000</v>
      </c>
      <c r="L28" s="494">
        <f t="shared" si="4"/>
        <v>22000</v>
      </c>
      <c r="M28" s="495">
        <v>21000</v>
      </c>
      <c r="N28" s="495">
        <v>1000</v>
      </c>
      <c r="O28" s="494">
        <f t="shared" si="5"/>
        <v>13000</v>
      </c>
      <c r="P28" s="495">
        <v>12700</v>
      </c>
      <c r="Q28" s="495">
        <v>300</v>
      </c>
      <c r="R28" s="305"/>
      <c r="S28" s="305"/>
      <c r="X28" s="296"/>
    </row>
  </sheetData>
  <mergeCells count="19">
    <mergeCell ref="D8:E8"/>
    <mergeCell ref="L8:Q8"/>
    <mergeCell ref="C5:E7"/>
    <mergeCell ref="L6:Q6"/>
    <mergeCell ref="A2:Q2"/>
    <mergeCell ref="O4:Q4"/>
    <mergeCell ref="O1:Q1"/>
    <mergeCell ref="I7:K7"/>
    <mergeCell ref="F5:Q5"/>
    <mergeCell ref="B5:B9"/>
    <mergeCell ref="A5:A9"/>
    <mergeCell ref="A3:Q3"/>
    <mergeCell ref="F6:H7"/>
    <mergeCell ref="L7:N7"/>
    <mergeCell ref="O7:Q7"/>
    <mergeCell ref="I6:K6"/>
    <mergeCell ref="F8:H8"/>
    <mergeCell ref="I8:K8"/>
    <mergeCell ref="C8:C9"/>
  </mergeCells>
  <pageMargins left="0.70866141732283505" right="0.27559055118110198" top="0.35433070866141703" bottom="0.196850393700787" header="0.31496062992126" footer="0.196850393700787"/>
  <pageSetup paperSize="8" firstPageNumber="112" orientation="landscape" useFirstPageNumber="1"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29"/>
  <sheetViews>
    <sheetView workbookViewId="0">
      <selection activeCell="X20" sqref="X20"/>
    </sheetView>
  </sheetViews>
  <sheetFormatPr defaultRowHeight="15.75" x14ac:dyDescent="0.25"/>
  <cols>
    <col min="1" max="1" width="6.625" style="248" customWidth="1"/>
    <col min="2" max="2" width="22.125" style="252" customWidth="1"/>
    <col min="3" max="3" width="11.875" style="253" customWidth="1"/>
    <col min="4" max="4" width="11.375" style="246" customWidth="1"/>
    <col min="5" max="5" width="12.625" style="246" customWidth="1"/>
    <col min="6" max="6" width="9" style="247" customWidth="1"/>
    <col min="7" max="7" width="9.375" style="247" customWidth="1"/>
    <col min="8" max="8" width="8.875" style="247" customWidth="1"/>
    <col min="9" max="10" width="9.875" style="247" customWidth="1"/>
    <col min="11" max="11" width="8" style="247" customWidth="1"/>
    <col min="12" max="12" width="10" style="247" customWidth="1"/>
    <col min="13" max="13" width="10.125" style="247" customWidth="1"/>
    <col min="14" max="14" width="8.125" style="246" customWidth="1"/>
    <col min="15" max="15" width="10.125" style="246" customWidth="1"/>
    <col min="16" max="16" width="9.375" style="246" customWidth="1"/>
    <col min="17" max="17" width="10.125" style="246" customWidth="1"/>
    <col min="18" max="18" width="12.5" style="247" customWidth="1"/>
    <col min="19" max="19" width="12.625" style="247" customWidth="1"/>
    <col min="20" max="20" width="12.125" style="247" customWidth="1"/>
    <col min="21" max="22" width="12.625" style="247" customWidth="1"/>
    <col min="23" max="29" width="11.5" style="247" customWidth="1"/>
    <col min="30" max="16384" width="9" style="56"/>
  </cols>
  <sheetData>
    <row r="1" spans="1:32" ht="28.5" customHeight="1" x14ac:dyDescent="0.25">
      <c r="A1" s="1045">
        <f>+'Biểu 4.31 '!A1:D1</f>
        <v>0</v>
      </c>
      <c r="B1" s="1045"/>
      <c r="C1" s="1045"/>
      <c r="R1" s="1008"/>
      <c r="S1" s="1008"/>
      <c r="T1" s="1008"/>
      <c r="U1" s="1008"/>
      <c r="V1" s="1008"/>
      <c r="W1" s="1008"/>
      <c r="X1" s="325"/>
      <c r="Y1" s="325"/>
      <c r="Z1" s="325"/>
      <c r="AA1" s="1008" t="s">
        <v>550</v>
      </c>
      <c r="AB1" s="1008"/>
      <c r="AC1" s="1008"/>
    </row>
    <row r="2" spans="1:32" ht="37.700000000000003" customHeight="1" x14ac:dyDescent="0.25">
      <c r="B2" s="333"/>
      <c r="C2" s="1028" t="s">
        <v>527</v>
      </c>
      <c r="D2" s="1028"/>
      <c r="E2" s="1028"/>
      <c r="F2" s="1028"/>
      <c r="G2" s="1028"/>
      <c r="H2" s="1028"/>
      <c r="I2" s="1028"/>
      <c r="J2" s="1028"/>
      <c r="K2" s="1028"/>
      <c r="L2" s="1028"/>
      <c r="M2" s="1028"/>
      <c r="N2" s="1028"/>
      <c r="O2" s="1028"/>
      <c r="P2" s="1028"/>
      <c r="Q2" s="1028"/>
      <c r="R2" s="1028" t="s">
        <v>527</v>
      </c>
      <c r="S2" s="1028"/>
      <c r="T2" s="1028"/>
      <c r="U2" s="1028"/>
      <c r="V2" s="1028"/>
      <c r="W2" s="1028"/>
      <c r="X2" s="1028"/>
      <c r="Y2" s="1028"/>
      <c r="Z2" s="1028"/>
      <c r="AA2" s="1028"/>
      <c r="AB2" s="1028"/>
      <c r="AC2" s="1028"/>
      <c r="AD2" s="333"/>
      <c r="AE2" s="333"/>
      <c r="AF2" s="333"/>
    </row>
    <row r="3" spans="1:32" ht="16.5" x14ac:dyDescent="0.25">
      <c r="B3" s="334"/>
      <c r="C3" s="1029" t="s">
        <v>577</v>
      </c>
      <c r="D3" s="1029"/>
      <c r="E3" s="1029"/>
      <c r="F3" s="1029"/>
      <c r="G3" s="1029"/>
      <c r="H3" s="1029"/>
      <c r="I3" s="1029"/>
      <c r="J3" s="1029"/>
      <c r="K3" s="1029"/>
      <c r="L3" s="1029"/>
      <c r="M3" s="1029"/>
      <c r="N3" s="1029"/>
      <c r="O3" s="1029"/>
      <c r="P3" s="1029"/>
      <c r="Q3" s="1029"/>
      <c r="R3" s="1029" t="s">
        <v>577</v>
      </c>
      <c r="S3" s="1029"/>
      <c r="T3" s="1029"/>
      <c r="U3" s="1029"/>
      <c r="V3" s="1029"/>
      <c r="W3" s="1029"/>
      <c r="X3" s="1029"/>
      <c r="Y3" s="1029"/>
      <c r="Z3" s="1029"/>
      <c r="AA3" s="1029"/>
      <c r="AB3" s="1029"/>
      <c r="AC3" s="1029"/>
      <c r="AD3" s="334"/>
      <c r="AE3" s="334"/>
      <c r="AF3" s="334"/>
    </row>
    <row r="4" spans="1:32" x14ac:dyDescent="0.25">
      <c r="B4" s="249"/>
      <c r="C4" s="1046"/>
      <c r="D4" s="1046"/>
      <c r="R4" s="1027"/>
      <c r="S4" s="1027"/>
      <c r="T4" s="1027"/>
      <c r="U4" s="1027"/>
      <c r="V4" s="1027"/>
      <c r="W4" s="1027"/>
      <c r="X4" s="326"/>
      <c r="Y4" s="326"/>
      <c r="Z4" s="326"/>
      <c r="AA4" s="1027" t="s">
        <v>341</v>
      </c>
      <c r="AB4" s="1027"/>
      <c r="AC4" s="1027"/>
    </row>
    <row r="5" spans="1:32" s="328" customFormat="1" ht="53.45" customHeight="1" x14ac:dyDescent="0.2">
      <c r="A5" s="993" t="s">
        <v>0</v>
      </c>
      <c r="B5" s="993" t="s">
        <v>194</v>
      </c>
      <c r="C5" s="1035" t="s">
        <v>414</v>
      </c>
      <c r="D5" s="1036"/>
      <c r="E5" s="1037"/>
      <c r="F5" s="1033" t="s">
        <v>419</v>
      </c>
      <c r="G5" s="1044"/>
      <c r="H5" s="1044"/>
      <c r="I5" s="1044"/>
      <c r="J5" s="1044"/>
      <c r="K5" s="1034"/>
      <c r="L5" s="1041" t="s">
        <v>435</v>
      </c>
      <c r="M5" s="1042"/>
      <c r="N5" s="1042"/>
      <c r="O5" s="1042"/>
      <c r="P5" s="1042"/>
      <c r="Q5" s="1043"/>
      <c r="R5" s="1026" t="s">
        <v>434</v>
      </c>
      <c r="S5" s="1026"/>
      <c r="T5" s="1026"/>
      <c r="U5" s="1026" t="s">
        <v>524</v>
      </c>
      <c r="V5" s="1026"/>
      <c r="W5" s="1026"/>
      <c r="X5" s="1026" t="s">
        <v>528</v>
      </c>
      <c r="Y5" s="1026"/>
      <c r="Z5" s="1026"/>
      <c r="AA5" s="1026" t="s">
        <v>529</v>
      </c>
      <c r="AB5" s="1026"/>
      <c r="AC5" s="1026"/>
    </row>
    <row r="6" spans="1:32" s="328" customFormat="1" ht="16.350000000000001" customHeight="1" x14ac:dyDescent="0.2">
      <c r="A6" s="993"/>
      <c r="B6" s="993"/>
      <c r="C6" s="1038"/>
      <c r="D6" s="1039"/>
      <c r="E6" s="1040"/>
      <c r="F6" s="1026" t="s">
        <v>372</v>
      </c>
      <c r="G6" s="1026"/>
      <c r="H6" s="1026"/>
      <c r="I6" s="1026"/>
      <c r="J6" s="1026"/>
      <c r="K6" s="1026"/>
      <c r="L6" s="1041" t="s">
        <v>372</v>
      </c>
      <c r="M6" s="1042"/>
      <c r="N6" s="1042"/>
      <c r="O6" s="1042"/>
      <c r="P6" s="1042"/>
      <c r="Q6" s="1043"/>
      <c r="R6" s="1026" t="s">
        <v>372</v>
      </c>
      <c r="S6" s="1026"/>
      <c r="T6" s="1026"/>
      <c r="U6" s="1026" t="s">
        <v>372</v>
      </c>
      <c r="V6" s="1026"/>
      <c r="W6" s="1026"/>
      <c r="X6" s="1026" t="s">
        <v>372</v>
      </c>
      <c r="Y6" s="1026"/>
      <c r="Z6" s="1026"/>
      <c r="AA6" s="1026" t="s">
        <v>372</v>
      </c>
      <c r="AB6" s="1026"/>
      <c r="AC6" s="1026"/>
    </row>
    <row r="7" spans="1:32" s="328" customFormat="1" ht="59.45" customHeight="1" x14ac:dyDescent="0.2">
      <c r="A7" s="993"/>
      <c r="B7" s="993"/>
      <c r="C7" s="1047" t="s">
        <v>52</v>
      </c>
      <c r="D7" s="1035" t="s">
        <v>79</v>
      </c>
      <c r="E7" s="1037"/>
      <c r="F7" s="1026" t="s">
        <v>518</v>
      </c>
      <c r="G7" s="1026"/>
      <c r="H7" s="1026"/>
      <c r="I7" s="1026" t="s">
        <v>519</v>
      </c>
      <c r="J7" s="1026"/>
      <c r="K7" s="1026"/>
      <c r="L7" s="329"/>
      <c r="M7" s="1041" t="s">
        <v>520</v>
      </c>
      <c r="N7" s="1043"/>
      <c r="O7" s="1035" t="s">
        <v>521</v>
      </c>
      <c r="P7" s="1036"/>
      <c r="Q7" s="1037"/>
      <c r="R7" s="1030" t="s">
        <v>380</v>
      </c>
      <c r="S7" s="1033" t="s">
        <v>379</v>
      </c>
      <c r="T7" s="1034"/>
      <c r="U7" s="1026" t="s">
        <v>383</v>
      </c>
      <c r="V7" s="1026" t="s">
        <v>79</v>
      </c>
      <c r="W7" s="1026"/>
      <c r="X7" s="1026" t="s">
        <v>383</v>
      </c>
      <c r="Y7" s="1026" t="s">
        <v>526</v>
      </c>
      <c r="Z7" s="1026"/>
      <c r="AA7" s="1026" t="s">
        <v>547</v>
      </c>
      <c r="AB7" s="1026" t="s">
        <v>525</v>
      </c>
      <c r="AC7" s="1026"/>
    </row>
    <row r="8" spans="1:32" s="328" customFormat="1" ht="19.5" customHeight="1" x14ac:dyDescent="0.2">
      <c r="A8" s="993"/>
      <c r="B8" s="993"/>
      <c r="C8" s="1047"/>
      <c r="D8" s="1038"/>
      <c r="E8" s="1040"/>
      <c r="F8" s="1031" t="s">
        <v>381</v>
      </c>
      <c r="G8" s="1032" t="s">
        <v>79</v>
      </c>
      <c r="H8" s="1032"/>
      <c r="I8" s="1031" t="s">
        <v>381</v>
      </c>
      <c r="J8" s="1032" t="s">
        <v>79</v>
      </c>
      <c r="K8" s="1032"/>
      <c r="L8" s="1030" t="s">
        <v>523</v>
      </c>
      <c r="M8" s="993" t="s">
        <v>79</v>
      </c>
      <c r="N8" s="993"/>
      <c r="O8" s="1030" t="s">
        <v>522</v>
      </c>
      <c r="P8" s="1041" t="s">
        <v>79</v>
      </c>
      <c r="Q8" s="1043"/>
      <c r="R8" s="1031"/>
      <c r="S8" s="1026" t="s">
        <v>79</v>
      </c>
      <c r="T8" s="1026"/>
      <c r="U8" s="1026"/>
      <c r="V8" s="1026"/>
      <c r="W8" s="1026"/>
      <c r="X8" s="1026"/>
      <c r="Y8" s="1026" t="s">
        <v>79</v>
      </c>
      <c r="Z8" s="1026"/>
      <c r="AA8" s="1026"/>
      <c r="AB8" s="1026" t="s">
        <v>79</v>
      </c>
      <c r="AC8" s="1026"/>
    </row>
    <row r="9" spans="1:32" s="328" customFormat="1" ht="38.25" customHeight="1" x14ac:dyDescent="0.2">
      <c r="A9" s="993"/>
      <c r="B9" s="993"/>
      <c r="C9" s="1047"/>
      <c r="D9" s="330" t="s">
        <v>174</v>
      </c>
      <c r="E9" s="330" t="s">
        <v>384</v>
      </c>
      <c r="F9" s="1032"/>
      <c r="G9" s="331" t="s">
        <v>174</v>
      </c>
      <c r="H9" s="331" t="s">
        <v>384</v>
      </c>
      <c r="I9" s="1032"/>
      <c r="J9" s="331" t="s">
        <v>174</v>
      </c>
      <c r="K9" s="331" t="s">
        <v>384</v>
      </c>
      <c r="L9" s="1032"/>
      <c r="M9" s="331" t="s">
        <v>174</v>
      </c>
      <c r="N9" s="330" t="s">
        <v>384</v>
      </c>
      <c r="O9" s="1032"/>
      <c r="P9" s="331" t="s">
        <v>174</v>
      </c>
      <c r="Q9" s="330" t="s">
        <v>384</v>
      </c>
      <c r="R9" s="1032"/>
      <c r="S9" s="331" t="s">
        <v>174</v>
      </c>
      <c r="T9" s="331" t="s">
        <v>384</v>
      </c>
      <c r="U9" s="1026"/>
      <c r="V9" s="331" t="s">
        <v>174</v>
      </c>
      <c r="W9" s="331" t="s">
        <v>384</v>
      </c>
      <c r="X9" s="1026"/>
      <c r="Y9" s="331" t="s">
        <v>174</v>
      </c>
      <c r="Z9" s="331" t="s">
        <v>384</v>
      </c>
      <c r="AA9" s="1026"/>
      <c r="AB9" s="331" t="s">
        <v>174</v>
      </c>
      <c r="AC9" s="331" t="s">
        <v>384</v>
      </c>
    </row>
    <row r="10" spans="1:32" s="328" customFormat="1" ht="21.6" customHeight="1" x14ac:dyDescent="0.2">
      <c r="A10" s="400" t="s">
        <v>2</v>
      </c>
      <c r="B10" s="400" t="s">
        <v>3</v>
      </c>
      <c r="C10" s="401">
        <v>1</v>
      </c>
      <c r="D10" s="400">
        <v>2</v>
      </c>
      <c r="E10" s="401">
        <v>3</v>
      </c>
      <c r="F10" s="400">
        <v>4</v>
      </c>
      <c r="G10" s="401">
        <v>5</v>
      </c>
      <c r="H10" s="400">
        <v>6</v>
      </c>
      <c r="I10" s="401">
        <v>7</v>
      </c>
      <c r="J10" s="400">
        <v>8</v>
      </c>
      <c r="K10" s="401">
        <v>9</v>
      </c>
      <c r="L10" s="400">
        <v>10</v>
      </c>
      <c r="M10" s="401">
        <v>11</v>
      </c>
      <c r="N10" s="400">
        <v>12</v>
      </c>
      <c r="O10" s="401">
        <v>13</v>
      </c>
      <c r="P10" s="400">
        <v>14</v>
      </c>
      <c r="Q10" s="401">
        <v>15</v>
      </c>
      <c r="R10" s="400">
        <v>16</v>
      </c>
      <c r="S10" s="401">
        <v>17</v>
      </c>
      <c r="T10" s="400">
        <v>18</v>
      </c>
      <c r="U10" s="401">
        <v>19</v>
      </c>
      <c r="V10" s="400">
        <v>20</v>
      </c>
      <c r="W10" s="401">
        <v>21</v>
      </c>
      <c r="X10" s="400">
        <v>22</v>
      </c>
      <c r="Y10" s="401">
        <v>23</v>
      </c>
      <c r="Z10" s="400">
        <v>24</v>
      </c>
      <c r="AA10" s="401">
        <v>25</v>
      </c>
      <c r="AB10" s="400">
        <v>26</v>
      </c>
      <c r="AC10" s="401">
        <v>27</v>
      </c>
    </row>
    <row r="11" spans="1:32" s="46" customFormat="1" ht="23.25" customHeight="1" x14ac:dyDescent="0.2">
      <c r="A11" s="324"/>
      <c r="B11" s="250" t="s">
        <v>77</v>
      </c>
      <c r="C11" s="332">
        <f>SUM(C12:C28)</f>
        <v>29949100</v>
      </c>
      <c r="D11" s="332">
        <f t="shared" ref="D11:T11" si="0">SUM(D12:D28)</f>
        <v>28694200</v>
      </c>
      <c r="E11" s="332">
        <f t="shared" si="0"/>
        <v>1254900</v>
      </c>
      <c r="F11" s="402">
        <f>SUM(F12:F28)</f>
        <v>60000</v>
      </c>
      <c r="G11" s="402">
        <f>SUM(G12:G28)</f>
        <v>57000</v>
      </c>
      <c r="H11" s="402">
        <f t="shared" si="0"/>
        <v>3000</v>
      </c>
      <c r="I11" s="402">
        <f t="shared" si="0"/>
        <v>1023000</v>
      </c>
      <c r="J11" s="402">
        <f t="shared" si="0"/>
        <v>975000</v>
      </c>
      <c r="K11" s="402">
        <f t="shared" si="0"/>
        <v>48000</v>
      </c>
      <c r="L11" s="402">
        <f t="shared" si="0"/>
        <v>13261000</v>
      </c>
      <c r="M11" s="402">
        <f t="shared" si="0"/>
        <v>13261000</v>
      </c>
      <c r="N11" s="402">
        <f t="shared" si="0"/>
        <v>0</v>
      </c>
      <c r="O11" s="402">
        <f t="shared" si="0"/>
        <v>9052000</v>
      </c>
      <c r="P11" s="402">
        <f t="shared" si="0"/>
        <v>8161000</v>
      </c>
      <c r="Q11" s="402">
        <f t="shared" si="0"/>
        <v>891000</v>
      </c>
      <c r="R11" s="403">
        <f>SUM(R12:R28)</f>
        <v>4003000</v>
      </c>
      <c r="S11" s="403">
        <f t="shared" si="0"/>
        <v>3812000</v>
      </c>
      <c r="T11" s="403">
        <f t="shared" si="0"/>
        <v>191000</v>
      </c>
      <c r="U11" s="403">
        <f t="shared" ref="U11:Z11" si="1">SUM(U12:U28)</f>
        <v>2419000</v>
      </c>
      <c r="V11" s="403">
        <f t="shared" si="1"/>
        <v>2304000</v>
      </c>
      <c r="W11" s="403">
        <f t="shared" si="1"/>
        <v>115000</v>
      </c>
      <c r="X11" s="403">
        <f t="shared" si="1"/>
        <v>59000</v>
      </c>
      <c r="Y11" s="403">
        <f t="shared" si="1"/>
        <v>56000</v>
      </c>
      <c r="Z11" s="403">
        <f t="shared" si="1"/>
        <v>3000</v>
      </c>
      <c r="AA11" s="403">
        <f>SUM(AA12:AA28)</f>
        <v>72100</v>
      </c>
      <c r="AB11" s="403">
        <f>SUM(AB12:AB28)</f>
        <v>68200</v>
      </c>
      <c r="AC11" s="403">
        <f>SUM(AC12:AC28)</f>
        <v>3900</v>
      </c>
    </row>
    <row r="12" spans="1:32" s="115" customFormat="1" ht="18.75" customHeight="1" x14ac:dyDescent="0.2">
      <c r="A12" s="235">
        <v>1</v>
      </c>
      <c r="B12" s="44" t="s">
        <v>177</v>
      </c>
      <c r="C12" s="404">
        <f t="shared" ref="C12:C28" si="2">SUM(D12:E12)</f>
        <v>1842800</v>
      </c>
      <c r="D12" s="404">
        <f>+G12+J12+M12+P12+S12+V12+Y12+AB12</f>
        <v>1764800</v>
      </c>
      <c r="E12" s="404">
        <f>+H12+K12+N12+Q12+T12+W12+Z12+AC12</f>
        <v>78000</v>
      </c>
      <c r="F12" s="405">
        <f>SUM(G12:H12)</f>
        <v>10000</v>
      </c>
      <c r="G12" s="405">
        <v>9500</v>
      </c>
      <c r="H12" s="405">
        <v>500</v>
      </c>
      <c r="I12" s="405">
        <f>SUM(J12:K12)</f>
        <v>177000</v>
      </c>
      <c r="J12" s="405">
        <v>169000</v>
      </c>
      <c r="K12" s="405">
        <v>8000</v>
      </c>
      <c r="L12" s="405">
        <f>SUM(M12:N12)</f>
        <v>729000</v>
      </c>
      <c r="M12" s="405">
        <v>729000</v>
      </c>
      <c r="N12" s="406"/>
      <c r="O12" s="405">
        <f>SUM(P12:Q12)</f>
        <v>500000</v>
      </c>
      <c r="P12" s="406">
        <v>451000</v>
      </c>
      <c r="Q12" s="406">
        <v>49000</v>
      </c>
      <c r="R12" s="405">
        <f t="shared" ref="R12:R28" si="3">SUM(S12:T12)</f>
        <v>261000</v>
      </c>
      <c r="S12" s="405">
        <v>249000</v>
      </c>
      <c r="T12" s="405">
        <v>12000</v>
      </c>
      <c r="U12" s="405">
        <f t="shared" ref="U12:U28" si="4">SUM(V12:W12)</f>
        <v>157000</v>
      </c>
      <c r="V12" s="405">
        <v>149000</v>
      </c>
      <c r="W12" s="405">
        <v>8000</v>
      </c>
      <c r="X12" s="405">
        <f t="shared" ref="X12:X28" si="5">SUM(Y12:Z12)</f>
        <v>3700</v>
      </c>
      <c r="Y12" s="405">
        <v>3500</v>
      </c>
      <c r="Z12" s="405">
        <v>200</v>
      </c>
      <c r="AA12" s="405">
        <f t="shared" ref="AA12:AA28" si="6">SUM(AB12:AC12)</f>
        <v>5100</v>
      </c>
      <c r="AB12" s="407">
        <v>4800</v>
      </c>
      <c r="AC12" s="407">
        <v>300</v>
      </c>
    </row>
    <row r="13" spans="1:32" s="115" customFormat="1" ht="18.75" customHeight="1" x14ac:dyDescent="0.2">
      <c r="A13" s="233">
        <v>2</v>
      </c>
      <c r="B13" s="29" t="s">
        <v>178</v>
      </c>
      <c r="C13" s="408">
        <f t="shared" si="2"/>
        <v>1131800</v>
      </c>
      <c r="D13" s="404">
        <f>+G13+J13+M13+P13+S13+V13+Y13+AB13</f>
        <v>1055600</v>
      </c>
      <c r="E13" s="404">
        <f>+H13+K13+N13+Q13+T13+W13+Z13+AC13</f>
        <v>76200</v>
      </c>
      <c r="F13" s="405">
        <f t="shared" ref="F13:F28" si="7">SUM(G13:H13)</f>
        <v>40000</v>
      </c>
      <c r="G13" s="407">
        <v>38000</v>
      </c>
      <c r="H13" s="407">
        <v>2000</v>
      </c>
      <c r="I13" s="405">
        <f t="shared" ref="I13:I28" si="8">SUM(J13:K13)</f>
        <v>78000</v>
      </c>
      <c r="J13" s="405">
        <v>74000</v>
      </c>
      <c r="K13" s="405">
        <v>4000</v>
      </c>
      <c r="L13" s="405">
        <f>SUM(M13:N13)</f>
        <v>99000</v>
      </c>
      <c r="M13" s="407">
        <v>99000</v>
      </c>
      <c r="N13" s="409"/>
      <c r="O13" s="405">
        <f>SUM(P13:Q13)</f>
        <v>520000</v>
      </c>
      <c r="P13" s="405">
        <v>469000</v>
      </c>
      <c r="Q13" s="405">
        <v>51000</v>
      </c>
      <c r="R13" s="407">
        <f t="shared" si="3"/>
        <v>234000</v>
      </c>
      <c r="S13" s="407">
        <v>223000</v>
      </c>
      <c r="T13" s="407">
        <v>11000</v>
      </c>
      <c r="U13" s="407">
        <f t="shared" si="4"/>
        <v>157000</v>
      </c>
      <c r="V13" s="407">
        <v>149000</v>
      </c>
      <c r="W13" s="407">
        <v>8000</v>
      </c>
      <c r="X13" s="407">
        <f t="shared" si="5"/>
        <v>1800</v>
      </c>
      <c r="Y13" s="407">
        <v>1700</v>
      </c>
      <c r="Z13" s="407">
        <v>100</v>
      </c>
      <c r="AA13" s="407">
        <f t="shared" si="6"/>
        <v>2000</v>
      </c>
      <c r="AB13" s="407">
        <v>1900</v>
      </c>
      <c r="AC13" s="407">
        <v>100</v>
      </c>
    </row>
    <row r="14" spans="1:32" s="115" customFormat="1" ht="18.75" customHeight="1" x14ac:dyDescent="0.2">
      <c r="A14" s="233">
        <v>3</v>
      </c>
      <c r="B14" s="29" t="s">
        <v>179</v>
      </c>
      <c r="C14" s="408">
        <f t="shared" si="2"/>
        <v>772300</v>
      </c>
      <c r="D14" s="404">
        <f t="shared" ref="D14:D28" si="9">+G14+J14+M14+P14+S14+V14+Y14+AB14</f>
        <v>701100</v>
      </c>
      <c r="E14" s="404">
        <f t="shared" ref="E14:E28" si="10">+H14+K14+N14+Q14+T14+W14+Z14+AC14</f>
        <v>71200</v>
      </c>
      <c r="F14" s="405">
        <f t="shared" si="7"/>
        <v>0</v>
      </c>
      <c r="G14" s="407"/>
      <c r="H14" s="407"/>
      <c r="I14" s="405">
        <f t="shared" si="8"/>
        <v>0</v>
      </c>
      <c r="J14" s="405"/>
      <c r="K14" s="405"/>
      <c r="L14" s="405">
        <f t="shared" ref="L14:L28" si="11">SUM(M14:N14)</f>
        <v>0</v>
      </c>
      <c r="M14" s="407"/>
      <c r="N14" s="409"/>
      <c r="O14" s="405">
        <f t="shared" ref="O14:O28" si="12">SUM(P14:Q14)</f>
        <v>700000</v>
      </c>
      <c r="P14" s="407">
        <v>631000</v>
      </c>
      <c r="Q14" s="407">
        <v>69000</v>
      </c>
      <c r="R14" s="407">
        <f t="shared" si="3"/>
        <v>39000</v>
      </c>
      <c r="S14" s="407">
        <v>38000</v>
      </c>
      <c r="T14" s="407">
        <v>1000</v>
      </c>
      <c r="U14" s="407">
        <f t="shared" si="4"/>
        <v>31000</v>
      </c>
      <c r="V14" s="407">
        <v>30000</v>
      </c>
      <c r="W14" s="407">
        <v>1000</v>
      </c>
      <c r="X14" s="407">
        <f t="shared" si="5"/>
        <v>1200</v>
      </c>
      <c r="Y14" s="407">
        <v>1100</v>
      </c>
      <c r="Z14" s="407">
        <v>100</v>
      </c>
      <c r="AA14" s="407">
        <f t="shared" si="6"/>
        <v>1100</v>
      </c>
      <c r="AB14" s="407">
        <v>1000</v>
      </c>
      <c r="AC14" s="407">
        <v>100</v>
      </c>
    </row>
    <row r="15" spans="1:32" s="115" customFormat="1" ht="18.75" customHeight="1" x14ac:dyDescent="0.2">
      <c r="A15" s="233">
        <v>4</v>
      </c>
      <c r="B15" s="29" t="s">
        <v>180</v>
      </c>
      <c r="C15" s="408">
        <f>SUM(D15:E15)</f>
        <v>1786800</v>
      </c>
      <c r="D15" s="404">
        <f t="shared" si="9"/>
        <v>1714300</v>
      </c>
      <c r="E15" s="404">
        <f t="shared" si="10"/>
        <v>72500</v>
      </c>
      <c r="F15" s="405">
        <f t="shared" si="7"/>
        <v>0</v>
      </c>
      <c r="G15" s="407"/>
      <c r="H15" s="407"/>
      <c r="I15" s="405">
        <f t="shared" si="8"/>
        <v>0</v>
      </c>
      <c r="J15" s="405"/>
      <c r="K15" s="405"/>
      <c r="L15" s="405">
        <f t="shared" si="11"/>
        <v>830000</v>
      </c>
      <c r="M15" s="407">
        <v>830000</v>
      </c>
      <c r="N15" s="409"/>
      <c r="O15" s="405">
        <f t="shared" si="12"/>
        <v>530000</v>
      </c>
      <c r="P15" s="407">
        <v>478000</v>
      </c>
      <c r="Q15" s="407">
        <v>52000</v>
      </c>
      <c r="R15" s="407">
        <f t="shared" si="3"/>
        <v>261000</v>
      </c>
      <c r="S15" s="407">
        <v>249000</v>
      </c>
      <c r="T15" s="407">
        <v>12000</v>
      </c>
      <c r="U15" s="407">
        <f t="shared" si="4"/>
        <v>157000</v>
      </c>
      <c r="V15" s="407">
        <v>149000</v>
      </c>
      <c r="W15" s="407">
        <v>8000</v>
      </c>
      <c r="X15" s="407">
        <f t="shared" si="5"/>
        <v>3700</v>
      </c>
      <c r="Y15" s="407">
        <v>3500</v>
      </c>
      <c r="Z15" s="407">
        <v>200</v>
      </c>
      <c r="AA15" s="407">
        <f t="shared" si="6"/>
        <v>5100</v>
      </c>
      <c r="AB15" s="407">
        <v>4800</v>
      </c>
      <c r="AC15" s="407">
        <v>300</v>
      </c>
    </row>
    <row r="16" spans="1:32" s="111" customFormat="1" ht="18.75" customHeight="1" x14ac:dyDescent="0.2">
      <c r="A16" s="233">
        <v>5</v>
      </c>
      <c r="B16" s="29" t="s">
        <v>181</v>
      </c>
      <c r="C16" s="408">
        <f t="shared" si="2"/>
        <v>1182800</v>
      </c>
      <c r="D16" s="404">
        <f t="shared" si="9"/>
        <v>1160300</v>
      </c>
      <c r="E16" s="404">
        <f t="shared" si="10"/>
        <v>22500</v>
      </c>
      <c r="F16" s="405">
        <f t="shared" si="7"/>
        <v>0</v>
      </c>
      <c r="G16" s="407"/>
      <c r="H16" s="407"/>
      <c r="I16" s="405">
        <f t="shared" si="8"/>
        <v>0</v>
      </c>
      <c r="J16" s="405"/>
      <c r="K16" s="405"/>
      <c r="L16" s="405">
        <f t="shared" si="11"/>
        <v>730000</v>
      </c>
      <c r="M16" s="407">
        <v>730000</v>
      </c>
      <c r="N16" s="409"/>
      <c r="O16" s="405">
        <f t="shared" si="12"/>
        <v>0</v>
      </c>
      <c r="P16" s="407"/>
      <c r="Q16" s="407"/>
      <c r="R16" s="407">
        <f t="shared" si="3"/>
        <v>287000</v>
      </c>
      <c r="S16" s="407">
        <v>272000</v>
      </c>
      <c r="T16" s="407">
        <v>15000</v>
      </c>
      <c r="U16" s="407">
        <f t="shared" si="4"/>
        <v>157000</v>
      </c>
      <c r="V16" s="407">
        <v>150000</v>
      </c>
      <c r="W16" s="407">
        <v>7000</v>
      </c>
      <c r="X16" s="407">
        <f t="shared" si="5"/>
        <v>3700</v>
      </c>
      <c r="Y16" s="407">
        <v>3500</v>
      </c>
      <c r="Z16" s="407">
        <v>200</v>
      </c>
      <c r="AA16" s="407">
        <f t="shared" si="6"/>
        <v>5100</v>
      </c>
      <c r="AB16" s="407">
        <v>4800</v>
      </c>
      <c r="AC16" s="407">
        <v>300</v>
      </c>
    </row>
    <row r="17" spans="1:29" s="115" customFormat="1" ht="18.75" customHeight="1" x14ac:dyDescent="0.2">
      <c r="A17" s="233">
        <v>6</v>
      </c>
      <c r="B17" s="29" t="s">
        <v>182</v>
      </c>
      <c r="C17" s="408">
        <f t="shared" si="2"/>
        <v>3208700</v>
      </c>
      <c r="D17" s="404">
        <f t="shared" si="9"/>
        <v>3133300</v>
      </c>
      <c r="E17" s="404">
        <f t="shared" si="10"/>
        <v>75400</v>
      </c>
      <c r="F17" s="405">
        <f t="shared" si="7"/>
        <v>0</v>
      </c>
      <c r="G17" s="407"/>
      <c r="H17" s="407"/>
      <c r="I17" s="405">
        <f t="shared" si="8"/>
        <v>96000</v>
      </c>
      <c r="J17" s="405">
        <v>92000</v>
      </c>
      <c r="K17" s="405">
        <v>4000</v>
      </c>
      <c r="L17" s="405">
        <f t="shared" si="11"/>
        <v>2167000</v>
      </c>
      <c r="M17" s="407">
        <v>2167000</v>
      </c>
      <c r="N17" s="409"/>
      <c r="O17" s="405">
        <f t="shared" si="12"/>
        <v>493000</v>
      </c>
      <c r="P17" s="407">
        <v>444000</v>
      </c>
      <c r="Q17" s="407">
        <v>49000</v>
      </c>
      <c r="R17" s="407">
        <f t="shared" si="3"/>
        <v>287000</v>
      </c>
      <c r="S17" s="407">
        <v>272000</v>
      </c>
      <c r="T17" s="407">
        <v>15000</v>
      </c>
      <c r="U17" s="407">
        <f t="shared" si="4"/>
        <v>157000</v>
      </c>
      <c r="V17" s="407">
        <v>150000</v>
      </c>
      <c r="W17" s="407">
        <v>7000</v>
      </c>
      <c r="X17" s="407">
        <f t="shared" si="5"/>
        <v>3700</v>
      </c>
      <c r="Y17" s="407">
        <v>3500</v>
      </c>
      <c r="Z17" s="407">
        <v>200</v>
      </c>
      <c r="AA17" s="407">
        <f t="shared" si="6"/>
        <v>5000</v>
      </c>
      <c r="AB17" s="407">
        <v>4800</v>
      </c>
      <c r="AC17" s="407">
        <v>200</v>
      </c>
    </row>
    <row r="18" spans="1:29" s="115" customFormat="1" ht="18.75" customHeight="1" x14ac:dyDescent="0.2">
      <c r="A18" s="233">
        <v>7</v>
      </c>
      <c r="B18" s="29" t="s">
        <v>183</v>
      </c>
      <c r="C18" s="408">
        <f t="shared" si="2"/>
        <v>2064800</v>
      </c>
      <c r="D18" s="404">
        <f t="shared" si="9"/>
        <v>1977300</v>
      </c>
      <c r="E18" s="404">
        <f t="shared" si="10"/>
        <v>87500</v>
      </c>
      <c r="F18" s="405">
        <f t="shared" si="7"/>
        <v>0</v>
      </c>
      <c r="G18" s="407"/>
      <c r="H18" s="407"/>
      <c r="I18" s="405">
        <f t="shared" si="8"/>
        <v>204000</v>
      </c>
      <c r="J18" s="405">
        <v>195000</v>
      </c>
      <c r="K18" s="405">
        <v>9000</v>
      </c>
      <c r="L18" s="405">
        <f t="shared" si="11"/>
        <v>834000</v>
      </c>
      <c r="M18" s="407">
        <v>834000</v>
      </c>
      <c r="N18" s="409"/>
      <c r="O18" s="405">
        <f t="shared" si="12"/>
        <v>600000</v>
      </c>
      <c r="P18" s="407">
        <v>541000</v>
      </c>
      <c r="Q18" s="407">
        <v>59000</v>
      </c>
      <c r="R18" s="407">
        <f t="shared" si="3"/>
        <v>261000</v>
      </c>
      <c r="S18" s="407">
        <v>249000</v>
      </c>
      <c r="T18" s="407">
        <v>12000</v>
      </c>
      <c r="U18" s="407">
        <f t="shared" si="4"/>
        <v>157000</v>
      </c>
      <c r="V18" s="407">
        <v>150000</v>
      </c>
      <c r="W18" s="407">
        <v>7000</v>
      </c>
      <c r="X18" s="407">
        <f t="shared" si="5"/>
        <v>3700</v>
      </c>
      <c r="Y18" s="407">
        <v>3500</v>
      </c>
      <c r="Z18" s="407">
        <v>200</v>
      </c>
      <c r="AA18" s="407">
        <f t="shared" si="6"/>
        <v>5100</v>
      </c>
      <c r="AB18" s="407">
        <v>4800</v>
      </c>
      <c r="AC18" s="407">
        <v>300</v>
      </c>
    </row>
    <row r="19" spans="1:29" s="115" customFormat="1" ht="18.75" customHeight="1" x14ac:dyDescent="0.2">
      <c r="A19" s="233">
        <v>8</v>
      </c>
      <c r="B19" s="29" t="s">
        <v>184</v>
      </c>
      <c r="C19" s="408">
        <f>SUM(D19:E19)</f>
        <v>1840700</v>
      </c>
      <c r="D19" s="404">
        <f t="shared" si="9"/>
        <v>1740300</v>
      </c>
      <c r="E19" s="404">
        <f t="shared" si="10"/>
        <v>100400</v>
      </c>
      <c r="F19" s="405">
        <f t="shared" si="7"/>
        <v>0</v>
      </c>
      <c r="G19" s="407"/>
      <c r="H19" s="407"/>
      <c r="I19" s="405">
        <f t="shared" si="8"/>
        <v>0</v>
      </c>
      <c r="J19" s="405"/>
      <c r="K19" s="405"/>
      <c r="L19" s="405">
        <f t="shared" si="11"/>
        <v>588000</v>
      </c>
      <c r="M19" s="407">
        <v>588000</v>
      </c>
      <c r="N19" s="409"/>
      <c r="O19" s="405">
        <f t="shared" si="12"/>
        <v>800000</v>
      </c>
      <c r="P19" s="407">
        <v>721000</v>
      </c>
      <c r="Q19" s="407">
        <v>79000</v>
      </c>
      <c r="R19" s="407">
        <f t="shared" si="3"/>
        <v>287000</v>
      </c>
      <c r="S19" s="407">
        <v>273000</v>
      </c>
      <c r="T19" s="407">
        <v>14000</v>
      </c>
      <c r="U19" s="407">
        <f t="shared" si="4"/>
        <v>157000</v>
      </c>
      <c r="V19" s="407">
        <v>150000</v>
      </c>
      <c r="W19" s="407">
        <v>7000</v>
      </c>
      <c r="X19" s="407">
        <f t="shared" si="5"/>
        <v>3700</v>
      </c>
      <c r="Y19" s="407">
        <v>3500</v>
      </c>
      <c r="Z19" s="407">
        <v>200</v>
      </c>
      <c r="AA19" s="407">
        <f t="shared" si="6"/>
        <v>5000</v>
      </c>
      <c r="AB19" s="407">
        <v>4800</v>
      </c>
      <c r="AC19" s="407">
        <v>200</v>
      </c>
    </row>
    <row r="20" spans="1:29" s="115" customFormat="1" ht="18.75" customHeight="1" x14ac:dyDescent="0.2">
      <c r="A20" s="233">
        <v>9</v>
      </c>
      <c r="B20" s="29" t="s">
        <v>185</v>
      </c>
      <c r="C20" s="408">
        <f t="shared" si="2"/>
        <v>958700</v>
      </c>
      <c r="D20" s="404">
        <f t="shared" si="9"/>
        <v>904300</v>
      </c>
      <c r="E20" s="404">
        <f t="shared" si="10"/>
        <v>54400</v>
      </c>
      <c r="F20" s="405">
        <f t="shared" si="7"/>
        <v>0</v>
      </c>
      <c r="G20" s="407"/>
      <c r="H20" s="407"/>
      <c r="I20" s="405">
        <f t="shared" si="8"/>
        <v>0</v>
      </c>
      <c r="J20" s="405"/>
      <c r="K20" s="405"/>
      <c r="L20" s="405">
        <f t="shared" si="11"/>
        <v>181000</v>
      </c>
      <c r="M20" s="407">
        <v>181000</v>
      </c>
      <c r="N20" s="409"/>
      <c r="O20" s="405">
        <f t="shared" si="12"/>
        <v>325000</v>
      </c>
      <c r="P20" s="407">
        <v>293000</v>
      </c>
      <c r="Q20" s="407">
        <v>32000</v>
      </c>
      <c r="R20" s="407">
        <f t="shared" si="3"/>
        <v>287000</v>
      </c>
      <c r="S20" s="407">
        <v>272000</v>
      </c>
      <c r="T20" s="407">
        <v>15000</v>
      </c>
      <c r="U20" s="407">
        <f t="shared" si="4"/>
        <v>157000</v>
      </c>
      <c r="V20" s="407">
        <v>150000</v>
      </c>
      <c r="W20" s="407">
        <v>7000</v>
      </c>
      <c r="X20" s="407">
        <f t="shared" si="5"/>
        <v>3700</v>
      </c>
      <c r="Y20" s="407">
        <v>3500</v>
      </c>
      <c r="Z20" s="407">
        <v>200</v>
      </c>
      <c r="AA20" s="407">
        <f t="shared" si="6"/>
        <v>5000</v>
      </c>
      <c r="AB20" s="407">
        <v>4800</v>
      </c>
      <c r="AC20" s="407">
        <v>200</v>
      </c>
    </row>
    <row r="21" spans="1:29" s="115" customFormat="1" ht="18.75" customHeight="1" x14ac:dyDescent="0.2">
      <c r="A21" s="233">
        <v>10</v>
      </c>
      <c r="B21" s="29" t="s">
        <v>186</v>
      </c>
      <c r="C21" s="408">
        <f t="shared" si="2"/>
        <v>2634800</v>
      </c>
      <c r="D21" s="404">
        <f t="shared" si="9"/>
        <v>2487300</v>
      </c>
      <c r="E21" s="404">
        <f t="shared" si="10"/>
        <v>147500</v>
      </c>
      <c r="F21" s="405">
        <f t="shared" si="7"/>
        <v>0</v>
      </c>
      <c r="G21" s="407"/>
      <c r="H21" s="407"/>
      <c r="I21" s="405">
        <f t="shared" si="8"/>
        <v>0</v>
      </c>
      <c r="J21" s="405"/>
      <c r="K21" s="405"/>
      <c r="L21" s="405">
        <f t="shared" si="11"/>
        <v>908000</v>
      </c>
      <c r="M21" s="407">
        <v>908000</v>
      </c>
      <c r="N21" s="409"/>
      <c r="O21" s="405">
        <f t="shared" si="12"/>
        <v>1300000</v>
      </c>
      <c r="P21" s="407">
        <v>1172000</v>
      </c>
      <c r="Q21" s="407">
        <v>128000</v>
      </c>
      <c r="R21" s="407">
        <f t="shared" si="3"/>
        <v>261000</v>
      </c>
      <c r="S21" s="407">
        <v>249000</v>
      </c>
      <c r="T21" s="407">
        <v>12000</v>
      </c>
      <c r="U21" s="407">
        <f t="shared" si="4"/>
        <v>157000</v>
      </c>
      <c r="V21" s="407">
        <v>150000</v>
      </c>
      <c r="W21" s="407">
        <v>7000</v>
      </c>
      <c r="X21" s="407">
        <f t="shared" si="5"/>
        <v>3700</v>
      </c>
      <c r="Y21" s="407">
        <v>3500</v>
      </c>
      <c r="Z21" s="407">
        <v>200</v>
      </c>
      <c r="AA21" s="407">
        <f t="shared" si="6"/>
        <v>5100</v>
      </c>
      <c r="AB21" s="407">
        <v>4800</v>
      </c>
      <c r="AC21" s="407">
        <v>300</v>
      </c>
    </row>
    <row r="22" spans="1:29" s="111" customFormat="1" ht="18.75" customHeight="1" x14ac:dyDescent="0.2">
      <c r="A22" s="233">
        <v>11</v>
      </c>
      <c r="B22" s="29" t="s">
        <v>187</v>
      </c>
      <c r="C22" s="408">
        <f t="shared" si="2"/>
        <v>2720700</v>
      </c>
      <c r="D22" s="404">
        <f t="shared" si="9"/>
        <v>2632300</v>
      </c>
      <c r="E22" s="404">
        <f t="shared" si="10"/>
        <v>88400</v>
      </c>
      <c r="F22" s="405">
        <f t="shared" si="7"/>
        <v>0</v>
      </c>
      <c r="G22" s="407"/>
      <c r="H22" s="407"/>
      <c r="I22" s="405">
        <f t="shared" si="8"/>
        <v>228000</v>
      </c>
      <c r="J22" s="405">
        <v>217000</v>
      </c>
      <c r="K22" s="405">
        <v>11000</v>
      </c>
      <c r="L22" s="405">
        <f t="shared" si="11"/>
        <v>1480000</v>
      </c>
      <c r="M22" s="407">
        <v>1480000</v>
      </c>
      <c r="N22" s="409"/>
      <c r="O22" s="405">
        <f t="shared" si="12"/>
        <v>586000</v>
      </c>
      <c r="P22" s="407">
        <v>528000</v>
      </c>
      <c r="Q22" s="407">
        <v>58000</v>
      </c>
      <c r="R22" s="407">
        <f t="shared" si="3"/>
        <v>261000</v>
      </c>
      <c r="S22" s="407">
        <v>249000</v>
      </c>
      <c r="T22" s="407">
        <v>12000</v>
      </c>
      <c r="U22" s="407">
        <f t="shared" si="4"/>
        <v>157000</v>
      </c>
      <c r="V22" s="407">
        <v>150000</v>
      </c>
      <c r="W22" s="407">
        <v>7000</v>
      </c>
      <c r="X22" s="407">
        <f t="shared" si="5"/>
        <v>3700</v>
      </c>
      <c r="Y22" s="407">
        <v>3500</v>
      </c>
      <c r="Z22" s="407">
        <v>200</v>
      </c>
      <c r="AA22" s="407">
        <f t="shared" si="6"/>
        <v>5000</v>
      </c>
      <c r="AB22" s="407">
        <v>4800</v>
      </c>
      <c r="AC22" s="407">
        <v>200</v>
      </c>
    </row>
    <row r="23" spans="1:29" s="115" customFormat="1" ht="18.75" customHeight="1" x14ac:dyDescent="0.2">
      <c r="A23" s="233">
        <v>12</v>
      </c>
      <c r="B23" s="29" t="s">
        <v>188</v>
      </c>
      <c r="C23" s="408">
        <f t="shared" si="2"/>
        <v>1412800</v>
      </c>
      <c r="D23" s="404">
        <f t="shared" si="9"/>
        <v>1348300</v>
      </c>
      <c r="E23" s="404">
        <f t="shared" si="10"/>
        <v>64500</v>
      </c>
      <c r="F23" s="405">
        <f t="shared" si="7"/>
        <v>0</v>
      </c>
      <c r="G23" s="407"/>
      <c r="H23" s="407"/>
      <c r="I23" s="405">
        <f t="shared" si="8"/>
        <v>33000</v>
      </c>
      <c r="J23" s="405">
        <v>31000</v>
      </c>
      <c r="K23" s="405">
        <v>2000</v>
      </c>
      <c r="L23" s="405">
        <f t="shared" si="11"/>
        <v>514000</v>
      </c>
      <c r="M23" s="407">
        <v>514000</v>
      </c>
      <c r="N23" s="409"/>
      <c r="O23" s="405">
        <f t="shared" si="12"/>
        <v>439000</v>
      </c>
      <c r="P23" s="407">
        <v>396000</v>
      </c>
      <c r="Q23" s="407">
        <v>43000</v>
      </c>
      <c r="R23" s="407">
        <f t="shared" si="3"/>
        <v>261000</v>
      </c>
      <c r="S23" s="407">
        <v>249000</v>
      </c>
      <c r="T23" s="407">
        <v>12000</v>
      </c>
      <c r="U23" s="407">
        <f t="shared" si="4"/>
        <v>157000</v>
      </c>
      <c r="V23" s="407">
        <v>150000</v>
      </c>
      <c r="W23" s="407">
        <v>7000</v>
      </c>
      <c r="X23" s="407">
        <f t="shared" si="5"/>
        <v>3700</v>
      </c>
      <c r="Y23" s="407">
        <v>3500</v>
      </c>
      <c r="Z23" s="407">
        <v>200</v>
      </c>
      <c r="AA23" s="407">
        <f t="shared" si="6"/>
        <v>5100</v>
      </c>
      <c r="AB23" s="407">
        <v>4800</v>
      </c>
      <c r="AC23" s="407">
        <v>300</v>
      </c>
    </row>
    <row r="24" spans="1:29" s="115" customFormat="1" ht="18.75" customHeight="1" x14ac:dyDescent="0.2">
      <c r="A24" s="233">
        <v>13</v>
      </c>
      <c r="B24" s="29" t="s">
        <v>189</v>
      </c>
      <c r="C24" s="408">
        <f t="shared" si="2"/>
        <v>817800</v>
      </c>
      <c r="D24" s="404">
        <f t="shared" si="9"/>
        <v>748600</v>
      </c>
      <c r="E24" s="404">
        <f t="shared" si="10"/>
        <v>69200</v>
      </c>
      <c r="F24" s="405">
        <f t="shared" si="7"/>
        <v>0</v>
      </c>
      <c r="G24" s="407"/>
      <c r="H24" s="407"/>
      <c r="I24" s="405">
        <f t="shared" si="8"/>
        <v>33000</v>
      </c>
      <c r="J24" s="405">
        <v>31000</v>
      </c>
      <c r="K24" s="405">
        <v>2000</v>
      </c>
      <c r="L24" s="405">
        <f t="shared" si="11"/>
        <v>0</v>
      </c>
      <c r="M24" s="407"/>
      <c r="N24" s="409"/>
      <c r="O24" s="405">
        <f t="shared" si="12"/>
        <v>570000</v>
      </c>
      <c r="P24" s="407">
        <v>514000</v>
      </c>
      <c r="Q24" s="407">
        <v>56000</v>
      </c>
      <c r="R24" s="407">
        <f t="shared" si="3"/>
        <v>117000</v>
      </c>
      <c r="S24" s="407">
        <v>111000</v>
      </c>
      <c r="T24" s="407">
        <v>6000</v>
      </c>
      <c r="U24" s="407">
        <f t="shared" si="4"/>
        <v>94000</v>
      </c>
      <c r="V24" s="407">
        <v>89000</v>
      </c>
      <c r="W24" s="407">
        <v>5000</v>
      </c>
      <c r="X24" s="407">
        <f t="shared" si="5"/>
        <v>1800</v>
      </c>
      <c r="Y24" s="407">
        <v>1700</v>
      </c>
      <c r="Z24" s="407">
        <v>100</v>
      </c>
      <c r="AA24" s="407">
        <f t="shared" si="6"/>
        <v>2000</v>
      </c>
      <c r="AB24" s="407">
        <v>1900</v>
      </c>
      <c r="AC24" s="407">
        <v>100</v>
      </c>
    </row>
    <row r="25" spans="1:29" s="115" customFormat="1" ht="18.75" customHeight="1" x14ac:dyDescent="0.2">
      <c r="A25" s="233">
        <v>14</v>
      </c>
      <c r="B25" s="29" t="s">
        <v>190</v>
      </c>
      <c r="C25" s="408">
        <f t="shared" si="2"/>
        <v>2707300</v>
      </c>
      <c r="D25" s="404">
        <f t="shared" si="9"/>
        <v>2591800</v>
      </c>
      <c r="E25" s="404">
        <f t="shared" si="10"/>
        <v>115500</v>
      </c>
      <c r="F25" s="405">
        <f t="shared" si="7"/>
        <v>0</v>
      </c>
      <c r="G25" s="407"/>
      <c r="H25" s="407"/>
      <c r="I25" s="405">
        <f t="shared" si="8"/>
        <v>78000</v>
      </c>
      <c r="J25" s="405">
        <v>74000</v>
      </c>
      <c r="K25" s="405">
        <v>4000</v>
      </c>
      <c r="L25" s="405">
        <f t="shared" si="11"/>
        <v>1277000</v>
      </c>
      <c r="M25" s="407">
        <v>1277000</v>
      </c>
      <c r="N25" s="409"/>
      <c r="O25" s="405">
        <f t="shared" si="12"/>
        <v>924000</v>
      </c>
      <c r="P25" s="407">
        <v>833000</v>
      </c>
      <c r="Q25" s="407">
        <v>91000</v>
      </c>
      <c r="R25" s="407">
        <f t="shared" si="3"/>
        <v>260000</v>
      </c>
      <c r="S25" s="407">
        <v>248000</v>
      </c>
      <c r="T25" s="407">
        <v>12000</v>
      </c>
      <c r="U25" s="407">
        <f t="shared" si="4"/>
        <v>157000</v>
      </c>
      <c r="V25" s="407">
        <v>149000</v>
      </c>
      <c r="W25" s="407">
        <v>8000</v>
      </c>
      <c r="X25" s="407">
        <f t="shared" si="5"/>
        <v>6200</v>
      </c>
      <c r="Y25" s="407">
        <v>6000</v>
      </c>
      <c r="Z25" s="407">
        <v>200</v>
      </c>
      <c r="AA25" s="407">
        <f t="shared" si="6"/>
        <v>5100</v>
      </c>
      <c r="AB25" s="407">
        <v>4800</v>
      </c>
      <c r="AC25" s="407">
        <v>300</v>
      </c>
    </row>
    <row r="26" spans="1:29" s="111" customFormat="1" ht="18.75" customHeight="1" x14ac:dyDescent="0.2">
      <c r="A26" s="233">
        <v>15</v>
      </c>
      <c r="B26" s="29" t="s">
        <v>191</v>
      </c>
      <c r="C26" s="408">
        <f t="shared" si="2"/>
        <v>2524200</v>
      </c>
      <c r="D26" s="404">
        <f t="shared" si="9"/>
        <v>2467700</v>
      </c>
      <c r="E26" s="404">
        <f t="shared" si="10"/>
        <v>56500</v>
      </c>
      <c r="F26" s="405">
        <f t="shared" si="7"/>
        <v>0</v>
      </c>
      <c r="G26" s="407"/>
      <c r="H26" s="407"/>
      <c r="I26" s="405">
        <f t="shared" si="8"/>
        <v>0</v>
      </c>
      <c r="J26" s="405"/>
      <c r="K26" s="405"/>
      <c r="L26" s="405">
        <f t="shared" si="11"/>
        <v>1729000</v>
      </c>
      <c r="M26" s="407">
        <v>1729000</v>
      </c>
      <c r="N26" s="409"/>
      <c r="O26" s="405">
        <f t="shared" si="12"/>
        <v>365000</v>
      </c>
      <c r="P26" s="407">
        <v>329000</v>
      </c>
      <c r="Q26" s="407">
        <v>36000</v>
      </c>
      <c r="R26" s="407">
        <f t="shared" si="3"/>
        <v>261000</v>
      </c>
      <c r="S26" s="407">
        <v>249000</v>
      </c>
      <c r="T26" s="407">
        <v>12000</v>
      </c>
      <c r="U26" s="407">
        <f t="shared" si="4"/>
        <v>158000</v>
      </c>
      <c r="V26" s="407">
        <v>150000</v>
      </c>
      <c r="W26" s="407">
        <v>8000</v>
      </c>
      <c r="X26" s="407">
        <f t="shared" si="5"/>
        <v>6100</v>
      </c>
      <c r="Y26" s="407">
        <v>5900</v>
      </c>
      <c r="Z26" s="407">
        <v>200</v>
      </c>
      <c r="AA26" s="407">
        <f t="shared" si="6"/>
        <v>5100</v>
      </c>
      <c r="AB26" s="407">
        <v>4800</v>
      </c>
      <c r="AC26" s="407">
        <v>300</v>
      </c>
    </row>
    <row r="27" spans="1:29" s="111" customFormat="1" ht="18.75" customHeight="1" x14ac:dyDescent="0.2">
      <c r="A27" s="233">
        <v>16</v>
      </c>
      <c r="B27" s="29" t="s">
        <v>192</v>
      </c>
      <c r="C27" s="408">
        <f t="shared" si="2"/>
        <v>2128800</v>
      </c>
      <c r="D27" s="404">
        <f t="shared" si="9"/>
        <v>2064800</v>
      </c>
      <c r="E27" s="404">
        <f t="shared" si="10"/>
        <v>64000</v>
      </c>
      <c r="F27" s="405">
        <f t="shared" si="7"/>
        <v>10000</v>
      </c>
      <c r="G27" s="407">
        <v>9500</v>
      </c>
      <c r="H27" s="407">
        <v>500</v>
      </c>
      <c r="I27" s="405">
        <f t="shared" si="8"/>
        <v>96000</v>
      </c>
      <c r="J27" s="405">
        <v>92000</v>
      </c>
      <c r="K27" s="405">
        <v>4000</v>
      </c>
      <c r="L27" s="405">
        <f t="shared" si="11"/>
        <v>1195000</v>
      </c>
      <c r="M27" s="407">
        <v>1195000</v>
      </c>
      <c r="N27" s="409"/>
      <c r="O27" s="405">
        <f t="shared" si="12"/>
        <v>400000</v>
      </c>
      <c r="P27" s="407">
        <v>361000</v>
      </c>
      <c r="Q27" s="407">
        <v>39000</v>
      </c>
      <c r="R27" s="407">
        <f t="shared" si="3"/>
        <v>261000</v>
      </c>
      <c r="S27" s="407">
        <v>249000</v>
      </c>
      <c r="T27" s="407">
        <v>12000</v>
      </c>
      <c r="U27" s="407">
        <f t="shared" si="4"/>
        <v>158000</v>
      </c>
      <c r="V27" s="407">
        <v>150000</v>
      </c>
      <c r="W27" s="407">
        <v>8000</v>
      </c>
      <c r="X27" s="407">
        <f t="shared" si="5"/>
        <v>3700</v>
      </c>
      <c r="Y27" s="407">
        <v>3500</v>
      </c>
      <c r="Z27" s="407">
        <v>200</v>
      </c>
      <c r="AA27" s="407">
        <f t="shared" si="6"/>
        <v>5100</v>
      </c>
      <c r="AB27" s="407">
        <v>4800</v>
      </c>
      <c r="AC27" s="407">
        <v>300</v>
      </c>
    </row>
    <row r="28" spans="1:29" s="115" customFormat="1" ht="18.75" customHeight="1" x14ac:dyDescent="0.2">
      <c r="A28" s="234">
        <v>17</v>
      </c>
      <c r="B28" s="31" t="s">
        <v>436</v>
      </c>
      <c r="C28" s="410">
        <f t="shared" si="2"/>
        <v>213300</v>
      </c>
      <c r="D28" s="404">
        <f t="shared" si="9"/>
        <v>202100</v>
      </c>
      <c r="E28" s="404">
        <f t="shared" si="10"/>
        <v>11200</v>
      </c>
      <c r="F28" s="411">
        <f t="shared" si="7"/>
        <v>0</v>
      </c>
      <c r="G28" s="411"/>
      <c r="H28" s="411"/>
      <c r="I28" s="405">
        <f t="shared" si="8"/>
        <v>0</v>
      </c>
      <c r="J28" s="411"/>
      <c r="K28" s="411"/>
      <c r="L28" s="411">
        <f t="shared" si="11"/>
        <v>0</v>
      </c>
      <c r="M28" s="411"/>
      <c r="N28" s="412"/>
      <c r="O28" s="405">
        <f t="shared" si="12"/>
        <v>0</v>
      </c>
      <c r="P28" s="411"/>
      <c r="Q28" s="411"/>
      <c r="R28" s="411">
        <f t="shared" si="3"/>
        <v>117000</v>
      </c>
      <c r="S28" s="411">
        <v>111000</v>
      </c>
      <c r="T28" s="411">
        <v>6000</v>
      </c>
      <c r="U28" s="411">
        <f t="shared" si="4"/>
        <v>94000</v>
      </c>
      <c r="V28" s="411">
        <v>89000</v>
      </c>
      <c r="W28" s="411">
        <v>5000</v>
      </c>
      <c r="X28" s="411">
        <f t="shared" si="5"/>
        <v>1200</v>
      </c>
      <c r="Y28" s="411">
        <v>1100</v>
      </c>
      <c r="Z28" s="411">
        <v>100</v>
      </c>
      <c r="AA28" s="411">
        <f t="shared" si="6"/>
        <v>1100</v>
      </c>
      <c r="AB28" s="411">
        <v>1000</v>
      </c>
      <c r="AC28" s="411">
        <v>100</v>
      </c>
    </row>
    <row r="29" spans="1:29" ht="13.5" customHeight="1" x14ac:dyDescent="0.25"/>
  </sheetData>
  <mergeCells count="52">
    <mergeCell ref="A1:C1"/>
    <mergeCell ref="A5:A9"/>
    <mergeCell ref="S8:T8"/>
    <mergeCell ref="B5:B9"/>
    <mergeCell ref="I8:I9"/>
    <mergeCell ref="C4:D4"/>
    <mergeCell ref="J8:K8"/>
    <mergeCell ref="R1:T1"/>
    <mergeCell ref="R4:T4"/>
    <mergeCell ref="R6:T6"/>
    <mergeCell ref="C2:Q2"/>
    <mergeCell ref="C3:Q3"/>
    <mergeCell ref="P8:Q8"/>
    <mergeCell ref="C7:C9"/>
    <mergeCell ref="D7:E8"/>
    <mergeCell ref="M8:N8"/>
    <mergeCell ref="C5:E6"/>
    <mergeCell ref="G8:H8"/>
    <mergeCell ref="F8:F9"/>
    <mergeCell ref="L8:L9"/>
    <mergeCell ref="O8:O9"/>
    <mergeCell ref="L6:Q6"/>
    <mergeCell ref="O7:Q7"/>
    <mergeCell ref="L5:Q5"/>
    <mergeCell ref="F6:K6"/>
    <mergeCell ref="F7:H7"/>
    <mergeCell ref="I7:K7"/>
    <mergeCell ref="M7:N7"/>
    <mergeCell ref="F5:K5"/>
    <mergeCell ref="AA7:AA9"/>
    <mergeCell ref="R7:R9"/>
    <mergeCell ref="AB7:AC7"/>
    <mergeCell ref="AB8:AC8"/>
    <mergeCell ref="Y7:Z7"/>
    <mergeCell ref="Y8:Z8"/>
    <mergeCell ref="S7:T7"/>
    <mergeCell ref="X7:X9"/>
    <mergeCell ref="U7:U9"/>
    <mergeCell ref="V7:W8"/>
    <mergeCell ref="X5:Z5"/>
    <mergeCell ref="X6:Z6"/>
    <mergeCell ref="U6:W6"/>
    <mergeCell ref="AA1:AC1"/>
    <mergeCell ref="AA4:AC4"/>
    <mergeCell ref="AA5:AC5"/>
    <mergeCell ref="AA6:AC6"/>
    <mergeCell ref="U1:W1"/>
    <mergeCell ref="U4:W4"/>
    <mergeCell ref="U5:W5"/>
    <mergeCell ref="R2:AC2"/>
    <mergeCell ref="R5:T5"/>
    <mergeCell ref="R3:AC3"/>
  </mergeCells>
  <pageMargins left="0.69" right="0.15748031496063" top="0.49" bottom="0.23622047244094499" header="0.31496062992126" footer="0.196850393700787"/>
  <pageSetup paperSize="8" scale="105" firstPageNumber="113" orientation="landscape" useFirstPageNumber="1"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55"/>
  <sheetViews>
    <sheetView topLeftCell="A35" workbookViewId="0">
      <selection activeCell="D49" sqref="D49"/>
    </sheetView>
  </sheetViews>
  <sheetFormatPr defaultColWidth="7.625" defaultRowHeight="12.75" x14ac:dyDescent="0.25"/>
  <cols>
    <col min="1" max="1" width="8.125" style="199" customWidth="1"/>
    <col min="2" max="2" width="33.625" style="199" customWidth="1"/>
    <col min="3" max="3" width="54.625" style="199" customWidth="1"/>
    <col min="4" max="6" width="12.5" style="198" customWidth="1"/>
    <col min="7" max="8" width="11.125" style="198" customWidth="1"/>
    <col min="9" max="14" width="9.625" style="199" customWidth="1"/>
    <col min="15" max="16" width="5.375" style="199" customWidth="1"/>
    <col min="17" max="19" width="4.5" style="199" customWidth="1"/>
    <col min="20" max="21" width="4.125" style="199" hidden="1" customWidth="1"/>
    <col min="22" max="23" width="4.125" style="199" customWidth="1"/>
    <col min="24" max="25" width="5.875" style="199" customWidth="1"/>
    <col min="26" max="28" width="3.625" style="199" hidden="1" customWidth="1"/>
    <col min="29" max="29" width="5" style="199" customWidth="1"/>
    <col min="30" max="32" width="4.125" style="199" customWidth="1"/>
    <col min="33" max="33" width="3.5" style="199" customWidth="1"/>
    <col min="34" max="47" width="4.125" style="199" customWidth="1"/>
    <col min="48" max="48" width="5.375" style="199" customWidth="1"/>
    <col min="49" max="49" width="5.5" style="199" customWidth="1"/>
    <col min="50" max="16384" width="7.625" style="199"/>
  </cols>
  <sheetData>
    <row r="1" spans="1:49" x14ac:dyDescent="0.25">
      <c r="A1" s="196"/>
      <c r="B1" s="196"/>
      <c r="C1" s="196"/>
      <c r="D1" s="197"/>
      <c r="E1" s="1051" t="s">
        <v>238</v>
      </c>
      <c r="F1" s="1051"/>
      <c r="AT1" s="1048" t="s">
        <v>221</v>
      </c>
      <c r="AU1" s="1048"/>
      <c r="AV1" s="1048"/>
      <c r="AW1" s="1048"/>
    </row>
    <row r="2" spans="1:49" ht="51" customHeight="1" x14ac:dyDescent="0.25">
      <c r="A2" s="1049" t="s">
        <v>239</v>
      </c>
      <c r="B2" s="1049"/>
      <c r="C2" s="1049"/>
      <c r="D2" s="1049"/>
      <c r="E2" s="1049"/>
      <c r="F2" s="1049"/>
      <c r="G2" s="200"/>
      <c r="H2" s="200"/>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row>
    <row r="3" spans="1:49" ht="22.5" customHeight="1" x14ac:dyDescent="0.25">
      <c r="A3" s="1050" t="str">
        <f>+'4.31b'!A3:K3</f>
        <v xml:space="preserve">(Kèm theo Nghị quyết  số      /NQ-HĐND ngày       /12/2024 của Hội đồng nhân dân huyện Na Rì) </v>
      </c>
      <c r="B3" s="1050"/>
      <c r="C3" s="1050"/>
      <c r="D3" s="1050"/>
      <c r="E3" s="1050"/>
      <c r="F3" s="1050"/>
      <c r="G3" s="202"/>
      <c r="H3" s="202"/>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row>
    <row r="4" spans="1:49" ht="22.5" customHeight="1" x14ac:dyDescent="0.25">
      <c r="A4" s="204"/>
      <c r="B4" s="204"/>
      <c r="C4" s="204"/>
      <c r="D4" s="205"/>
      <c r="E4" s="205"/>
      <c r="F4" s="205"/>
      <c r="G4" s="202"/>
      <c r="H4" s="202"/>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row>
    <row r="5" spans="1:49" s="40" customFormat="1" ht="39" customHeight="1" x14ac:dyDescent="0.25">
      <c r="A5" s="206" t="s">
        <v>0</v>
      </c>
      <c r="B5" s="206" t="s">
        <v>222</v>
      </c>
      <c r="C5" s="206" t="s">
        <v>1</v>
      </c>
      <c r="D5" s="183" t="s">
        <v>217</v>
      </c>
      <c r="E5" s="183" t="s">
        <v>174</v>
      </c>
      <c r="F5" s="183" t="s">
        <v>175</v>
      </c>
      <c r="G5" s="37"/>
      <c r="H5" s="37"/>
      <c r="I5" s="37"/>
      <c r="J5" s="37"/>
      <c r="K5" s="38"/>
      <c r="L5" s="37"/>
      <c r="M5" s="37"/>
      <c r="N5" s="39"/>
      <c r="O5" s="37"/>
      <c r="P5" s="37"/>
      <c r="Q5" s="37"/>
      <c r="R5" s="37"/>
      <c r="S5" s="37"/>
      <c r="T5" s="37"/>
      <c r="U5" s="37"/>
      <c r="V5" s="37"/>
      <c r="W5" s="37"/>
      <c r="X5" s="37"/>
      <c r="Y5" s="37"/>
      <c r="Z5" s="37"/>
      <c r="AA5" s="37"/>
      <c r="AB5" s="37"/>
      <c r="AC5" s="39"/>
      <c r="AD5" s="37"/>
      <c r="AE5" s="37"/>
      <c r="AF5" s="37"/>
      <c r="AG5" s="37"/>
      <c r="AH5" s="37"/>
      <c r="AI5" s="39"/>
      <c r="AJ5" s="37"/>
      <c r="AK5" s="37"/>
      <c r="AL5" s="39"/>
      <c r="AM5" s="37"/>
      <c r="AN5" s="37"/>
      <c r="AO5" s="37"/>
      <c r="AP5" s="37"/>
      <c r="AQ5" s="37"/>
      <c r="AR5" s="39"/>
      <c r="AS5" s="37"/>
      <c r="AT5" s="37"/>
      <c r="AU5" s="37"/>
      <c r="AV5" s="37"/>
      <c r="AW5" s="37"/>
    </row>
    <row r="6" spans="1:49" s="40" customFormat="1" ht="39" customHeight="1" x14ac:dyDescent="0.2">
      <c r="A6" s="206" t="s">
        <v>2</v>
      </c>
      <c r="B6" s="207" t="s">
        <v>240</v>
      </c>
      <c r="C6" s="206"/>
      <c r="D6" s="183"/>
      <c r="E6" s="183"/>
      <c r="F6" s="183"/>
      <c r="G6" s="37"/>
      <c r="H6" s="37"/>
      <c r="I6" s="37"/>
      <c r="J6" s="37"/>
      <c r="K6" s="38"/>
      <c r="L6" s="37"/>
      <c r="M6" s="37"/>
      <c r="N6" s="39"/>
      <c r="O6" s="37"/>
      <c r="P6" s="37"/>
      <c r="Q6" s="37"/>
      <c r="R6" s="37"/>
      <c r="S6" s="37"/>
      <c r="T6" s="37"/>
      <c r="U6" s="37"/>
      <c r="V6" s="37"/>
      <c r="W6" s="37"/>
      <c r="X6" s="37"/>
      <c r="Y6" s="37"/>
      <c r="Z6" s="37"/>
      <c r="AA6" s="37"/>
      <c r="AB6" s="37"/>
      <c r="AC6" s="39"/>
      <c r="AD6" s="37"/>
      <c r="AE6" s="37"/>
      <c r="AF6" s="37"/>
      <c r="AG6" s="37"/>
      <c r="AH6" s="37"/>
      <c r="AI6" s="39"/>
      <c r="AJ6" s="37"/>
      <c r="AK6" s="37"/>
      <c r="AL6" s="39"/>
      <c r="AM6" s="37"/>
      <c r="AN6" s="37"/>
      <c r="AO6" s="37"/>
      <c r="AP6" s="37"/>
      <c r="AQ6" s="37"/>
      <c r="AR6" s="39"/>
      <c r="AS6" s="37"/>
      <c r="AT6" s="37"/>
      <c r="AU6" s="37"/>
      <c r="AV6" s="37"/>
      <c r="AW6" s="37"/>
    </row>
    <row r="7" spans="1:49" s="40" customFormat="1" ht="39" customHeight="1" x14ac:dyDescent="0.25">
      <c r="A7" s="206"/>
      <c r="B7" s="206"/>
      <c r="C7" s="206"/>
      <c r="D7" s="183"/>
      <c r="E7" s="183"/>
      <c r="F7" s="183"/>
      <c r="G7" s="37"/>
      <c r="H7" s="37"/>
      <c r="I7" s="37"/>
      <c r="J7" s="37"/>
      <c r="K7" s="38"/>
      <c r="L7" s="37"/>
      <c r="M7" s="37"/>
      <c r="N7" s="39"/>
      <c r="O7" s="37"/>
      <c r="P7" s="37"/>
      <c r="Q7" s="37"/>
      <c r="R7" s="37"/>
      <c r="S7" s="37"/>
      <c r="T7" s="37"/>
      <c r="U7" s="37"/>
      <c r="V7" s="37"/>
      <c r="W7" s="37"/>
      <c r="X7" s="37"/>
      <c r="Y7" s="37"/>
      <c r="Z7" s="37"/>
      <c r="AA7" s="37"/>
      <c r="AB7" s="37"/>
      <c r="AC7" s="39"/>
      <c r="AD7" s="37"/>
      <c r="AE7" s="37"/>
      <c r="AF7" s="37"/>
      <c r="AG7" s="37"/>
      <c r="AH7" s="37"/>
      <c r="AI7" s="39"/>
      <c r="AJ7" s="37"/>
      <c r="AK7" s="37"/>
      <c r="AL7" s="39"/>
      <c r="AM7" s="37"/>
      <c r="AN7" s="37"/>
      <c r="AO7" s="37"/>
      <c r="AP7" s="37"/>
      <c r="AQ7" s="37"/>
      <c r="AR7" s="39"/>
      <c r="AS7" s="37"/>
      <c r="AT7" s="37"/>
      <c r="AU7" s="37"/>
      <c r="AV7" s="37"/>
      <c r="AW7" s="37"/>
    </row>
    <row r="8" spans="1:49" s="40" customFormat="1" ht="39" customHeight="1" x14ac:dyDescent="0.25">
      <c r="A8" s="206"/>
      <c r="B8" s="206"/>
      <c r="C8" s="206"/>
      <c r="D8" s="183"/>
      <c r="E8" s="183"/>
      <c r="F8" s="183"/>
      <c r="G8" s="37"/>
      <c r="H8" s="37"/>
      <c r="I8" s="37"/>
      <c r="J8" s="37"/>
      <c r="K8" s="38"/>
      <c r="L8" s="37"/>
      <c r="M8" s="37"/>
      <c r="N8" s="39"/>
      <c r="O8" s="37"/>
      <c r="P8" s="37"/>
      <c r="Q8" s="37"/>
      <c r="R8" s="37"/>
      <c r="S8" s="37"/>
      <c r="T8" s="37"/>
      <c r="U8" s="37"/>
      <c r="V8" s="37"/>
      <c r="W8" s="37"/>
      <c r="X8" s="37"/>
      <c r="Y8" s="37"/>
      <c r="Z8" s="37"/>
      <c r="AA8" s="37"/>
      <c r="AB8" s="37"/>
      <c r="AC8" s="39"/>
      <c r="AD8" s="37"/>
      <c r="AE8" s="37"/>
      <c r="AF8" s="37"/>
      <c r="AG8" s="37"/>
      <c r="AH8" s="37"/>
      <c r="AI8" s="39"/>
      <c r="AJ8" s="37"/>
      <c r="AK8" s="37"/>
      <c r="AL8" s="39"/>
      <c r="AM8" s="37"/>
      <c r="AN8" s="37"/>
      <c r="AO8" s="37"/>
      <c r="AP8" s="37"/>
      <c r="AQ8" s="37"/>
      <c r="AR8" s="39"/>
      <c r="AS8" s="37"/>
      <c r="AT8" s="37"/>
      <c r="AU8" s="37"/>
      <c r="AV8" s="37"/>
      <c r="AW8" s="37"/>
    </row>
    <row r="9" spans="1:49" s="40" customFormat="1" ht="39" customHeight="1" x14ac:dyDescent="0.25">
      <c r="A9" s="206"/>
      <c r="B9" s="206"/>
      <c r="C9" s="206"/>
      <c r="D9" s="183"/>
      <c r="E9" s="183"/>
      <c r="F9" s="183"/>
      <c r="G9" s="37"/>
      <c r="H9" s="37"/>
      <c r="I9" s="37"/>
      <c r="J9" s="37"/>
      <c r="K9" s="38"/>
      <c r="L9" s="37"/>
      <c r="M9" s="37"/>
      <c r="N9" s="39"/>
      <c r="O9" s="37"/>
      <c r="P9" s="37"/>
      <c r="Q9" s="37"/>
      <c r="R9" s="37"/>
      <c r="S9" s="37"/>
      <c r="T9" s="37"/>
      <c r="U9" s="37"/>
      <c r="V9" s="37"/>
      <c r="W9" s="37"/>
      <c r="X9" s="37"/>
      <c r="Y9" s="37"/>
      <c r="Z9" s="37"/>
      <c r="AA9" s="37"/>
      <c r="AB9" s="37"/>
      <c r="AC9" s="39"/>
      <c r="AD9" s="37"/>
      <c r="AE9" s="37"/>
      <c r="AF9" s="37"/>
      <c r="AG9" s="37"/>
      <c r="AH9" s="37"/>
      <c r="AI9" s="39"/>
      <c r="AJ9" s="37"/>
      <c r="AK9" s="37"/>
      <c r="AL9" s="39"/>
      <c r="AM9" s="37"/>
      <c r="AN9" s="37"/>
      <c r="AO9" s="37"/>
      <c r="AP9" s="37"/>
      <c r="AQ9" s="37"/>
      <c r="AR9" s="39"/>
      <c r="AS9" s="37"/>
      <c r="AT9" s="37"/>
      <c r="AU9" s="37"/>
      <c r="AV9" s="37"/>
      <c r="AW9" s="37"/>
    </row>
    <row r="10" spans="1:49" s="40" customFormat="1" ht="39" customHeight="1" x14ac:dyDescent="0.25">
      <c r="A10" s="206" t="s">
        <v>241</v>
      </c>
      <c r="B10" s="208" t="s">
        <v>171</v>
      </c>
      <c r="C10" s="206"/>
      <c r="D10" s="183">
        <f>+D11+D27</f>
        <v>8123000</v>
      </c>
      <c r="E10" s="183">
        <f>+E11+E27</f>
        <v>7888000</v>
      </c>
      <c r="F10" s="183">
        <f>+F11+F27</f>
        <v>235000</v>
      </c>
      <c r="G10" s="37"/>
      <c r="H10" s="37"/>
      <c r="I10" s="37"/>
      <c r="J10" s="37"/>
      <c r="K10" s="38"/>
      <c r="L10" s="37"/>
      <c r="M10" s="37"/>
      <c r="N10" s="39"/>
      <c r="O10" s="37"/>
      <c r="P10" s="37"/>
      <c r="Q10" s="37"/>
      <c r="R10" s="37"/>
      <c r="S10" s="37"/>
      <c r="T10" s="37"/>
      <c r="U10" s="37"/>
      <c r="V10" s="37"/>
      <c r="W10" s="37"/>
      <c r="X10" s="37"/>
      <c r="Y10" s="37"/>
      <c r="Z10" s="37"/>
      <c r="AA10" s="37"/>
      <c r="AB10" s="37"/>
      <c r="AC10" s="39"/>
      <c r="AD10" s="37"/>
      <c r="AE10" s="37"/>
      <c r="AF10" s="37"/>
      <c r="AG10" s="37"/>
      <c r="AH10" s="37"/>
      <c r="AI10" s="39"/>
      <c r="AJ10" s="37"/>
      <c r="AK10" s="37"/>
      <c r="AL10" s="39"/>
      <c r="AM10" s="37"/>
      <c r="AN10" s="37"/>
      <c r="AO10" s="37"/>
      <c r="AP10" s="37"/>
      <c r="AQ10" s="37"/>
      <c r="AR10" s="39"/>
      <c r="AS10" s="37"/>
      <c r="AT10" s="37"/>
      <c r="AU10" s="37"/>
      <c r="AV10" s="37"/>
      <c r="AW10" s="37"/>
    </row>
    <row r="11" spans="1:49" ht="30.75" customHeight="1" x14ac:dyDescent="0.25">
      <c r="A11" s="206" t="s">
        <v>8</v>
      </c>
      <c r="B11" s="209" t="s">
        <v>196</v>
      </c>
      <c r="C11" s="210"/>
      <c r="D11" s="211">
        <f>E11+F11</f>
        <v>6021000</v>
      </c>
      <c r="E11" s="211">
        <f>SUM(E12:E26)</f>
        <v>5847000</v>
      </c>
      <c r="F11" s="211">
        <f>SUM(F12:F26)</f>
        <v>174000</v>
      </c>
    </row>
    <row r="12" spans="1:49" ht="24" customHeight="1" x14ac:dyDescent="0.25">
      <c r="A12" s="212">
        <v>1</v>
      </c>
      <c r="B12" s="213" t="s">
        <v>191</v>
      </c>
      <c r="C12" s="214" t="s">
        <v>223</v>
      </c>
      <c r="D12" s="215">
        <f>SUM(E12:F12)</f>
        <v>305000</v>
      </c>
      <c r="E12" s="189">
        <v>297000</v>
      </c>
      <c r="F12" s="189">
        <v>8000</v>
      </c>
      <c r="G12" s="198">
        <f>E12*1000</f>
        <v>297000000</v>
      </c>
      <c r="H12" s="198">
        <f>F12*1000</f>
        <v>8000000</v>
      </c>
      <c r="X12" s="216"/>
    </row>
    <row r="13" spans="1:49" ht="24" customHeight="1" x14ac:dyDescent="0.25">
      <c r="A13" s="212">
        <v>2</v>
      </c>
      <c r="B13" s="214" t="s">
        <v>178</v>
      </c>
      <c r="C13" s="217" t="s">
        <v>224</v>
      </c>
      <c r="D13" s="215">
        <f t="shared" ref="D13:D26" si="0">SUM(E13:F13)</f>
        <v>395000</v>
      </c>
      <c r="E13" s="189">
        <v>384000</v>
      </c>
      <c r="F13" s="189">
        <v>11000</v>
      </c>
      <c r="G13" s="198">
        <f t="shared" ref="G13:G33" si="1">E13*1000</f>
        <v>384000000</v>
      </c>
      <c r="H13" s="198">
        <f t="shared" ref="H13:H33" si="2">F13*1000</f>
        <v>11000000</v>
      </c>
    </row>
    <row r="14" spans="1:49" ht="24" customHeight="1" x14ac:dyDescent="0.25">
      <c r="A14" s="212">
        <v>3</v>
      </c>
      <c r="B14" s="213" t="s">
        <v>183</v>
      </c>
      <c r="C14" s="214" t="s">
        <v>225</v>
      </c>
      <c r="D14" s="215">
        <f t="shared" si="0"/>
        <v>400000</v>
      </c>
      <c r="E14" s="189">
        <v>388000</v>
      </c>
      <c r="F14" s="189">
        <v>12000</v>
      </c>
      <c r="G14" s="198">
        <f t="shared" si="1"/>
        <v>388000000</v>
      </c>
      <c r="H14" s="198">
        <f t="shared" si="2"/>
        <v>12000000</v>
      </c>
    </row>
    <row r="15" spans="1:49" ht="24" customHeight="1" x14ac:dyDescent="0.25">
      <c r="A15" s="212">
        <v>4</v>
      </c>
      <c r="B15" s="214" t="s">
        <v>182</v>
      </c>
      <c r="C15" s="214" t="s">
        <v>225</v>
      </c>
      <c r="D15" s="215">
        <f t="shared" si="0"/>
        <v>392000</v>
      </c>
      <c r="E15" s="189">
        <v>381000</v>
      </c>
      <c r="F15" s="189">
        <v>11000</v>
      </c>
      <c r="G15" s="198">
        <f t="shared" si="1"/>
        <v>381000000</v>
      </c>
      <c r="H15" s="198">
        <f t="shared" si="2"/>
        <v>11000000</v>
      </c>
    </row>
    <row r="16" spans="1:49" ht="24" customHeight="1" x14ac:dyDescent="0.25">
      <c r="A16" s="212">
        <v>5</v>
      </c>
      <c r="B16" s="218" t="s">
        <v>177</v>
      </c>
      <c r="C16" s="219" t="s">
        <v>226</v>
      </c>
      <c r="D16" s="215">
        <f t="shared" si="0"/>
        <v>350000</v>
      </c>
      <c r="E16" s="189">
        <v>340000</v>
      </c>
      <c r="F16" s="189">
        <v>10000</v>
      </c>
      <c r="G16" s="198">
        <f t="shared" si="1"/>
        <v>340000000</v>
      </c>
      <c r="H16" s="198">
        <f t="shared" si="2"/>
        <v>10000000</v>
      </c>
    </row>
    <row r="17" spans="1:8" ht="24" customHeight="1" x14ac:dyDescent="0.25">
      <c r="A17" s="212">
        <v>6</v>
      </c>
      <c r="B17" s="214" t="s">
        <v>185</v>
      </c>
      <c r="C17" s="217" t="s">
        <v>227</v>
      </c>
      <c r="D17" s="215">
        <f t="shared" si="0"/>
        <v>350000</v>
      </c>
      <c r="E17" s="189">
        <v>340000</v>
      </c>
      <c r="F17" s="189">
        <v>10000</v>
      </c>
      <c r="G17" s="198">
        <f t="shared" si="1"/>
        <v>340000000</v>
      </c>
      <c r="H17" s="198">
        <f t="shared" si="2"/>
        <v>10000000</v>
      </c>
    </row>
    <row r="18" spans="1:8" ht="24" customHeight="1" x14ac:dyDescent="0.25">
      <c r="A18" s="212">
        <v>7</v>
      </c>
      <c r="B18" s="214" t="s">
        <v>187</v>
      </c>
      <c r="C18" s="220" t="s">
        <v>225</v>
      </c>
      <c r="D18" s="215">
        <f t="shared" si="0"/>
        <v>430000</v>
      </c>
      <c r="E18" s="189">
        <v>417000</v>
      </c>
      <c r="F18" s="189">
        <v>13000</v>
      </c>
      <c r="G18" s="198">
        <f t="shared" si="1"/>
        <v>417000000</v>
      </c>
      <c r="H18" s="198">
        <f t="shared" si="2"/>
        <v>13000000</v>
      </c>
    </row>
    <row r="19" spans="1:8" ht="24" customHeight="1" x14ac:dyDescent="0.25">
      <c r="A19" s="212">
        <v>8</v>
      </c>
      <c r="B19" s="214" t="s">
        <v>188</v>
      </c>
      <c r="C19" s="217" t="s">
        <v>228</v>
      </c>
      <c r="D19" s="215">
        <f t="shared" si="0"/>
        <v>460000</v>
      </c>
      <c r="E19" s="189">
        <v>447000</v>
      </c>
      <c r="F19" s="189">
        <v>13000</v>
      </c>
      <c r="G19" s="198">
        <f t="shared" si="1"/>
        <v>447000000</v>
      </c>
      <c r="H19" s="198">
        <f t="shared" si="2"/>
        <v>13000000</v>
      </c>
    </row>
    <row r="20" spans="1:8" ht="24" customHeight="1" x14ac:dyDescent="0.25">
      <c r="A20" s="212">
        <v>9</v>
      </c>
      <c r="B20" s="218" t="s">
        <v>180</v>
      </c>
      <c r="C20" s="218" t="s">
        <v>229</v>
      </c>
      <c r="D20" s="215">
        <f t="shared" si="0"/>
        <v>340000</v>
      </c>
      <c r="E20" s="189">
        <v>330000</v>
      </c>
      <c r="F20" s="189">
        <v>10000</v>
      </c>
      <c r="G20" s="198">
        <f t="shared" si="1"/>
        <v>330000000</v>
      </c>
      <c r="H20" s="198">
        <f t="shared" si="2"/>
        <v>10000000</v>
      </c>
    </row>
    <row r="21" spans="1:8" ht="24" customHeight="1" x14ac:dyDescent="0.25">
      <c r="A21" s="212">
        <v>10</v>
      </c>
      <c r="B21" s="221" t="s">
        <v>184</v>
      </c>
      <c r="C21" s="222" t="s">
        <v>230</v>
      </c>
      <c r="D21" s="215">
        <f t="shared" si="0"/>
        <v>350000</v>
      </c>
      <c r="E21" s="189">
        <v>340000</v>
      </c>
      <c r="F21" s="189">
        <v>10000</v>
      </c>
      <c r="G21" s="198">
        <f t="shared" si="1"/>
        <v>340000000</v>
      </c>
      <c r="H21" s="198">
        <f t="shared" si="2"/>
        <v>10000000</v>
      </c>
    </row>
    <row r="22" spans="1:8" ht="24" customHeight="1" x14ac:dyDescent="0.25">
      <c r="A22" s="212">
        <v>11</v>
      </c>
      <c r="B22" s="218" t="s">
        <v>186</v>
      </c>
      <c r="C22" s="218" t="s">
        <v>229</v>
      </c>
      <c r="D22" s="215">
        <f t="shared" si="0"/>
        <v>360000</v>
      </c>
      <c r="E22" s="189">
        <v>349000</v>
      </c>
      <c r="F22" s="189">
        <v>11000</v>
      </c>
      <c r="G22" s="198">
        <f t="shared" si="1"/>
        <v>349000000</v>
      </c>
      <c r="H22" s="198">
        <f t="shared" si="2"/>
        <v>11000000</v>
      </c>
    </row>
    <row r="23" spans="1:8" ht="24" customHeight="1" x14ac:dyDescent="0.25">
      <c r="A23" s="212">
        <v>12</v>
      </c>
      <c r="B23" s="213" t="s">
        <v>183</v>
      </c>
      <c r="C23" s="214" t="s">
        <v>231</v>
      </c>
      <c r="D23" s="215">
        <f t="shared" si="0"/>
        <v>427000</v>
      </c>
      <c r="E23" s="223">
        <v>414000</v>
      </c>
      <c r="F23" s="189">
        <v>13000</v>
      </c>
      <c r="G23" s="198">
        <f t="shared" si="1"/>
        <v>414000000</v>
      </c>
      <c r="H23" s="198">
        <f t="shared" si="2"/>
        <v>13000000</v>
      </c>
    </row>
    <row r="24" spans="1:8" ht="54" customHeight="1" x14ac:dyDescent="0.25">
      <c r="A24" s="212">
        <v>13</v>
      </c>
      <c r="B24" s="218" t="s">
        <v>192</v>
      </c>
      <c r="C24" s="224" t="s">
        <v>232</v>
      </c>
      <c r="D24" s="215">
        <f t="shared" si="0"/>
        <v>524000</v>
      </c>
      <c r="E24" s="223">
        <v>509000</v>
      </c>
      <c r="F24" s="189">
        <v>15000</v>
      </c>
      <c r="G24" s="198">
        <f t="shared" si="1"/>
        <v>509000000</v>
      </c>
      <c r="H24" s="198">
        <f t="shared" si="2"/>
        <v>15000000</v>
      </c>
    </row>
    <row r="25" spans="1:8" ht="54" customHeight="1" x14ac:dyDescent="0.25">
      <c r="A25" s="212">
        <v>14</v>
      </c>
      <c r="B25" s="218" t="s">
        <v>186</v>
      </c>
      <c r="C25" s="224" t="s">
        <v>232</v>
      </c>
      <c r="D25" s="215">
        <f t="shared" si="0"/>
        <v>455000</v>
      </c>
      <c r="E25" s="223">
        <v>442000</v>
      </c>
      <c r="F25" s="189">
        <v>13000</v>
      </c>
      <c r="H25" s="198">
        <f t="shared" si="2"/>
        <v>13000000</v>
      </c>
    </row>
    <row r="26" spans="1:8" ht="52.5" customHeight="1" x14ac:dyDescent="0.25">
      <c r="A26" s="212">
        <v>15</v>
      </c>
      <c r="B26" s="213" t="s">
        <v>191</v>
      </c>
      <c r="C26" s="224" t="s">
        <v>232</v>
      </c>
      <c r="D26" s="215">
        <f t="shared" si="0"/>
        <v>483000</v>
      </c>
      <c r="E26" s="223">
        <v>469000</v>
      </c>
      <c r="F26" s="189">
        <v>14000</v>
      </c>
      <c r="G26" s="198">
        <f t="shared" si="1"/>
        <v>469000000</v>
      </c>
      <c r="H26" s="198">
        <f t="shared" si="2"/>
        <v>14000000</v>
      </c>
    </row>
    <row r="27" spans="1:8" ht="34.5" customHeight="1" x14ac:dyDescent="0.25">
      <c r="A27" s="225" t="s">
        <v>10</v>
      </c>
      <c r="B27" s="226" t="s">
        <v>197</v>
      </c>
      <c r="C27" s="227"/>
      <c r="D27" s="228">
        <f>+D28</f>
        <v>2102000</v>
      </c>
      <c r="E27" s="228">
        <f>+E28</f>
        <v>2041000</v>
      </c>
      <c r="F27" s="119">
        <f>+F28</f>
        <v>61000</v>
      </c>
      <c r="G27" s="198">
        <f t="shared" si="1"/>
        <v>2041000000</v>
      </c>
      <c r="H27" s="198">
        <f t="shared" si="2"/>
        <v>61000000</v>
      </c>
    </row>
    <row r="28" spans="1:8" ht="42.75" customHeight="1" x14ac:dyDescent="0.25">
      <c r="A28" s="225" t="s">
        <v>233</v>
      </c>
      <c r="B28" s="226" t="s">
        <v>201</v>
      </c>
      <c r="C28" s="227"/>
      <c r="D28" s="119">
        <f>SUM(D29:D33)</f>
        <v>2102000</v>
      </c>
      <c r="E28" s="119">
        <f>SUM(E29:E33)</f>
        <v>2041000</v>
      </c>
      <c r="F28" s="119">
        <f>SUM(F29:F33)</f>
        <v>61000</v>
      </c>
      <c r="G28" s="198">
        <f t="shared" si="1"/>
        <v>2041000000</v>
      </c>
      <c r="H28" s="198">
        <f t="shared" si="2"/>
        <v>61000000</v>
      </c>
    </row>
    <row r="29" spans="1:8" ht="27.75" customHeight="1" x14ac:dyDescent="0.25">
      <c r="A29" s="212">
        <v>1</v>
      </c>
      <c r="B29" s="214" t="s">
        <v>190</v>
      </c>
      <c r="C29" s="220" t="s">
        <v>225</v>
      </c>
      <c r="D29" s="215">
        <f>SUM(E29:F29)</f>
        <v>448000</v>
      </c>
      <c r="E29" s="215">
        <v>435000</v>
      </c>
      <c r="F29" s="229">
        <v>13000</v>
      </c>
      <c r="G29" s="198">
        <f>E29*1000</f>
        <v>435000000</v>
      </c>
      <c r="H29" s="198">
        <f t="shared" si="2"/>
        <v>13000000</v>
      </c>
    </row>
    <row r="30" spans="1:8" ht="27.75" customHeight="1" x14ac:dyDescent="0.25">
      <c r="A30" s="212">
        <v>2</v>
      </c>
      <c r="B30" s="214" t="s">
        <v>185</v>
      </c>
      <c r="C30" s="220" t="s">
        <v>225</v>
      </c>
      <c r="D30" s="215">
        <f>SUM(E30:F30)</f>
        <v>464000</v>
      </c>
      <c r="E30" s="215">
        <v>450000</v>
      </c>
      <c r="F30" s="229">
        <v>14000</v>
      </c>
      <c r="G30" s="198">
        <f t="shared" si="1"/>
        <v>450000000</v>
      </c>
      <c r="H30" s="198">
        <f t="shared" si="2"/>
        <v>14000000</v>
      </c>
    </row>
    <row r="31" spans="1:8" ht="27.75" customHeight="1" x14ac:dyDescent="0.25">
      <c r="A31" s="212">
        <v>3</v>
      </c>
      <c r="B31" s="218" t="s">
        <v>179</v>
      </c>
      <c r="C31" s="218" t="s">
        <v>234</v>
      </c>
      <c r="D31" s="215">
        <f>SUM(E31:F31)</f>
        <v>430000</v>
      </c>
      <c r="E31" s="215">
        <v>417000</v>
      </c>
      <c r="F31" s="229">
        <v>13000</v>
      </c>
      <c r="G31" s="198">
        <f t="shared" si="1"/>
        <v>417000000</v>
      </c>
      <c r="H31" s="198">
        <f t="shared" si="2"/>
        <v>13000000</v>
      </c>
    </row>
    <row r="32" spans="1:8" ht="27.75" customHeight="1" x14ac:dyDescent="0.25">
      <c r="A32" s="212">
        <v>4</v>
      </c>
      <c r="B32" s="214" t="s">
        <v>181</v>
      </c>
      <c r="C32" s="214" t="s">
        <v>235</v>
      </c>
      <c r="D32" s="215">
        <f>SUM(E32:F32)</f>
        <v>460000</v>
      </c>
      <c r="E32" s="215">
        <v>447000</v>
      </c>
      <c r="F32" s="229">
        <v>13000</v>
      </c>
      <c r="G32" s="198">
        <f t="shared" si="1"/>
        <v>447000000</v>
      </c>
      <c r="H32" s="198">
        <f t="shared" si="2"/>
        <v>13000000</v>
      </c>
    </row>
    <row r="33" spans="1:8" ht="27.75" customHeight="1" x14ac:dyDescent="0.25">
      <c r="A33" s="212">
        <v>5</v>
      </c>
      <c r="B33" s="214" t="s">
        <v>236</v>
      </c>
      <c r="C33" s="214" t="s">
        <v>237</v>
      </c>
      <c r="D33" s="215">
        <f>SUM(E33:F33)</f>
        <v>300000</v>
      </c>
      <c r="E33" s="215">
        <v>292000</v>
      </c>
      <c r="F33" s="229">
        <v>8000</v>
      </c>
      <c r="G33" s="198">
        <f t="shared" si="1"/>
        <v>292000000</v>
      </c>
      <c r="H33" s="198">
        <f t="shared" si="2"/>
        <v>8000000</v>
      </c>
    </row>
    <row r="34" spans="1:8" ht="68.25" customHeight="1" x14ac:dyDescent="0.25">
      <c r="A34" s="206" t="s">
        <v>241</v>
      </c>
      <c r="B34" s="208" t="s">
        <v>172</v>
      </c>
    </row>
    <row r="35" spans="1:8" ht="51" x14ac:dyDescent="0.25">
      <c r="A35" s="225" t="s">
        <v>13</v>
      </c>
      <c r="B35" s="40" t="s">
        <v>415</v>
      </c>
    </row>
    <row r="36" spans="1:8" x14ac:dyDescent="0.25">
      <c r="A36" s="225" t="s">
        <v>233</v>
      </c>
    </row>
    <row r="37" spans="1:8" x14ac:dyDescent="0.2">
      <c r="A37" s="191">
        <v>1</v>
      </c>
      <c r="B37" s="44" t="s">
        <v>177</v>
      </c>
      <c r="C37" s="230" t="s">
        <v>416</v>
      </c>
      <c r="D37" s="198">
        <f>SUM(E37:F37)</f>
        <v>298500</v>
      </c>
      <c r="E37" s="193">
        <v>284500</v>
      </c>
      <c r="F37" s="193">
        <v>14000</v>
      </c>
    </row>
    <row r="38" spans="1:8" x14ac:dyDescent="0.2">
      <c r="A38" s="109">
        <v>2</v>
      </c>
      <c r="B38" s="29" t="s">
        <v>178</v>
      </c>
      <c r="C38" s="230"/>
      <c r="D38" s="198">
        <f>SUM(D39:D40)</f>
        <v>345800</v>
      </c>
      <c r="E38" s="198">
        <f>SUM(E39:E40)</f>
        <v>329300</v>
      </c>
      <c r="F38" s="198">
        <f>SUM(F39:F40)</f>
        <v>16500</v>
      </c>
    </row>
    <row r="39" spans="1:8" ht="15" x14ac:dyDescent="0.2">
      <c r="A39" s="109"/>
      <c r="B39" s="29"/>
      <c r="C39" s="231" t="s">
        <v>417</v>
      </c>
      <c r="D39" s="198">
        <f t="shared" ref="D39:D52" si="3">SUM(E39:F39)</f>
        <v>172900</v>
      </c>
      <c r="E39" s="198">
        <v>164650</v>
      </c>
      <c r="F39" s="198">
        <v>8250</v>
      </c>
    </row>
    <row r="40" spans="1:8" ht="15" x14ac:dyDescent="0.2">
      <c r="A40" s="109"/>
      <c r="B40" s="29"/>
      <c r="C40" s="232" t="s">
        <v>418</v>
      </c>
      <c r="D40" s="198">
        <f t="shared" si="3"/>
        <v>172900</v>
      </c>
      <c r="E40" s="198">
        <v>164650</v>
      </c>
      <c r="F40" s="198">
        <v>8250</v>
      </c>
    </row>
    <row r="41" spans="1:8" ht="15" customHeight="1" x14ac:dyDescent="0.2">
      <c r="A41" s="109">
        <v>3</v>
      </c>
      <c r="B41" s="29" t="s">
        <v>179</v>
      </c>
      <c r="C41" s="230"/>
      <c r="D41" s="198">
        <f t="shared" si="3"/>
        <v>0</v>
      </c>
    </row>
    <row r="42" spans="1:8" ht="15" customHeight="1" x14ac:dyDescent="0.2">
      <c r="A42" s="109">
        <v>4</v>
      </c>
      <c r="B42" s="29" t="s">
        <v>180</v>
      </c>
      <c r="C42" s="230"/>
      <c r="D42" s="198">
        <f t="shared" si="3"/>
        <v>0</v>
      </c>
    </row>
    <row r="43" spans="1:8" ht="15" customHeight="1" x14ac:dyDescent="0.2">
      <c r="A43" s="191">
        <v>5</v>
      </c>
      <c r="B43" s="29" t="s">
        <v>181</v>
      </c>
      <c r="C43" s="230"/>
      <c r="D43" s="198">
        <f t="shared" si="3"/>
        <v>0</v>
      </c>
    </row>
    <row r="44" spans="1:8" x14ac:dyDescent="0.2">
      <c r="A44" s="109">
        <v>6</v>
      </c>
      <c r="B44" s="29" t="s">
        <v>182</v>
      </c>
      <c r="C44" s="230"/>
      <c r="D44" s="198">
        <f t="shared" si="3"/>
        <v>0</v>
      </c>
    </row>
    <row r="45" spans="1:8" x14ac:dyDescent="0.2">
      <c r="A45" s="109">
        <v>7</v>
      </c>
      <c r="B45" s="30" t="s">
        <v>183</v>
      </c>
      <c r="C45" s="230"/>
      <c r="D45" s="198">
        <f t="shared" si="3"/>
        <v>0</v>
      </c>
    </row>
    <row r="46" spans="1:8" x14ac:dyDescent="0.2">
      <c r="A46" s="109">
        <v>8</v>
      </c>
      <c r="B46" s="29" t="s">
        <v>184</v>
      </c>
      <c r="C46" s="230"/>
      <c r="D46" s="198">
        <f t="shared" si="3"/>
        <v>0</v>
      </c>
    </row>
    <row r="47" spans="1:8" x14ac:dyDescent="0.2">
      <c r="A47" s="191">
        <v>9</v>
      </c>
      <c r="B47" s="29" t="s">
        <v>185</v>
      </c>
      <c r="C47" s="230"/>
      <c r="D47" s="198">
        <f t="shared" si="3"/>
        <v>0</v>
      </c>
    </row>
    <row r="48" spans="1:8" x14ac:dyDescent="0.2">
      <c r="A48" s="109">
        <v>10</v>
      </c>
      <c r="B48" s="29" t="s">
        <v>186</v>
      </c>
      <c r="C48" s="230"/>
      <c r="D48" s="198">
        <f t="shared" si="3"/>
        <v>0</v>
      </c>
    </row>
    <row r="49" spans="1:4" x14ac:dyDescent="0.2">
      <c r="A49" s="109">
        <v>11</v>
      </c>
      <c r="B49" s="29" t="s">
        <v>187</v>
      </c>
      <c r="C49" s="230"/>
      <c r="D49" s="198">
        <f t="shared" si="3"/>
        <v>0</v>
      </c>
    </row>
    <row r="50" spans="1:4" x14ac:dyDescent="0.2">
      <c r="A50" s="109">
        <v>12</v>
      </c>
      <c r="B50" s="29" t="s">
        <v>188</v>
      </c>
      <c r="C50" s="230"/>
      <c r="D50" s="198">
        <f t="shared" si="3"/>
        <v>0</v>
      </c>
    </row>
    <row r="51" spans="1:4" x14ac:dyDescent="0.2">
      <c r="A51" s="191">
        <v>13</v>
      </c>
      <c r="B51" s="29" t="s">
        <v>189</v>
      </c>
      <c r="C51" s="230"/>
      <c r="D51" s="198">
        <f t="shared" si="3"/>
        <v>0</v>
      </c>
    </row>
    <row r="52" spans="1:4" x14ac:dyDescent="0.2">
      <c r="A52" s="109">
        <v>14</v>
      </c>
      <c r="B52" s="29" t="s">
        <v>190</v>
      </c>
      <c r="C52" s="230"/>
      <c r="D52" s="198">
        <f t="shared" si="3"/>
        <v>0</v>
      </c>
    </row>
    <row r="53" spans="1:4" x14ac:dyDescent="0.2">
      <c r="A53" s="109">
        <v>15</v>
      </c>
      <c r="B53" s="29" t="s">
        <v>191</v>
      </c>
      <c r="C53" s="230"/>
      <c r="D53" s="198">
        <f>SUM(E53:F53)</f>
        <v>0</v>
      </c>
    </row>
    <row r="54" spans="1:4" x14ac:dyDescent="0.2">
      <c r="A54" s="109">
        <v>16</v>
      </c>
      <c r="B54" s="29" t="s">
        <v>192</v>
      </c>
      <c r="C54" s="230"/>
      <c r="D54" s="198">
        <f>SUM(E54:F54)</f>
        <v>0</v>
      </c>
    </row>
    <row r="55" spans="1:4" x14ac:dyDescent="0.2">
      <c r="A55" s="192">
        <v>17</v>
      </c>
      <c r="B55" s="31" t="s">
        <v>193</v>
      </c>
      <c r="C55" s="230"/>
      <c r="D55" s="198">
        <f>SUM(E55:F55)</f>
        <v>0</v>
      </c>
    </row>
  </sheetData>
  <mergeCells count="4">
    <mergeCell ref="AT1:AW1"/>
    <mergeCell ref="A2:F2"/>
    <mergeCell ref="A3:F3"/>
    <mergeCell ref="E1:F1"/>
  </mergeCells>
  <pageMargins left="0.24" right="0.16" top="0.35" bottom="0.2" header="0.3" footer="0.2"/>
  <pageSetup paperSize="9"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6"/>
  <sheetViews>
    <sheetView workbookViewId="0">
      <selection activeCell="I14" sqref="I14:L14"/>
    </sheetView>
  </sheetViews>
  <sheetFormatPr defaultRowHeight="15.75" x14ac:dyDescent="0.25"/>
  <cols>
    <col min="1" max="1" width="3.875" customWidth="1"/>
    <col min="2" max="2" width="13" customWidth="1"/>
    <col min="3" max="11" width="7.5" customWidth="1"/>
    <col min="12" max="12" width="6.375" customWidth="1"/>
  </cols>
  <sheetData>
    <row r="1" spans="1:12" ht="16.5" x14ac:dyDescent="0.25">
      <c r="A1" s="18" t="s">
        <v>146</v>
      </c>
    </row>
    <row r="2" spans="1:12" s="13" customFormat="1" ht="44.25" customHeight="1" x14ac:dyDescent="0.25">
      <c r="A2" s="1052" t="s">
        <v>169</v>
      </c>
      <c r="B2" s="1052"/>
      <c r="C2" s="1052"/>
      <c r="D2" s="1052"/>
      <c r="E2" s="1052"/>
      <c r="F2" s="1052"/>
      <c r="G2" s="1052"/>
      <c r="H2" s="1052"/>
      <c r="I2" s="1052"/>
      <c r="J2" s="1052"/>
      <c r="K2" s="1052"/>
      <c r="L2" s="1052"/>
    </row>
    <row r="3" spans="1:12" ht="21" customHeight="1" x14ac:dyDescent="0.25">
      <c r="A3" s="6"/>
      <c r="J3" s="1054" t="s">
        <v>6</v>
      </c>
      <c r="K3" s="1054"/>
      <c r="L3" s="1054"/>
    </row>
    <row r="4" spans="1:12" s="16" customFormat="1" ht="20.25" customHeight="1" x14ac:dyDescent="0.25">
      <c r="A4" s="1053" t="s">
        <v>0</v>
      </c>
      <c r="B4" s="1053" t="s">
        <v>162</v>
      </c>
      <c r="C4" s="1053" t="s">
        <v>52</v>
      </c>
      <c r="D4" s="1053"/>
      <c r="E4" s="1053"/>
      <c r="F4" s="1053" t="s">
        <v>108</v>
      </c>
      <c r="G4" s="1053"/>
      <c r="H4" s="1053"/>
      <c r="I4" s="1053" t="s">
        <v>108</v>
      </c>
      <c r="J4" s="1053"/>
      <c r="K4" s="1053"/>
      <c r="L4" s="1053" t="s">
        <v>85</v>
      </c>
    </row>
    <row r="5" spans="1:12" s="16" customFormat="1" ht="51.75" customHeight="1" x14ac:dyDescent="0.25">
      <c r="A5" s="1053"/>
      <c r="B5" s="1053"/>
      <c r="C5" s="17" t="s">
        <v>52</v>
      </c>
      <c r="D5" s="17" t="s">
        <v>89</v>
      </c>
      <c r="E5" s="17" t="s">
        <v>90</v>
      </c>
      <c r="F5" s="17" t="s">
        <v>52</v>
      </c>
      <c r="G5" s="17" t="s">
        <v>89</v>
      </c>
      <c r="H5" s="17" t="s">
        <v>90</v>
      </c>
      <c r="I5" s="17" t="s">
        <v>52</v>
      </c>
      <c r="J5" s="17" t="s">
        <v>89</v>
      </c>
      <c r="K5" s="17" t="s">
        <v>90</v>
      </c>
      <c r="L5" s="1053"/>
    </row>
    <row r="6" spans="1:12" s="16" customFormat="1" ht="21.75" customHeight="1" x14ac:dyDescent="0.25">
      <c r="A6" s="17" t="s">
        <v>2</v>
      </c>
      <c r="B6" s="17" t="s">
        <v>3</v>
      </c>
      <c r="C6" s="17" t="s">
        <v>59</v>
      </c>
      <c r="D6" s="17">
        <v>2</v>
      </c>
      <c r="E6" s="17">
        <v>3</v>
      </c>
      <c r="F6" s="17" t="s">
        <v>60</v>
      </c>
      <c r="G6" s="17">
        <v>5</v>
      </c>
      <c r="H6" s="17">
        <v>6</v>
      </c>
      <c r="I6" s="17" t="s">
        <v>107</v>
      </c>
      <c r="J6" s="17">
        <v>8</v>
      </c>
      <c r="K6" s="17">
        <v>9</v>
      </c>
      <c r="L6" s="17">
        <v>10</v>
      </c>
    </row>
    <row r="7" spans="1:12" s="16" customFormat="1" ht="25.5" customHeight="1" x14ac:dyDescent="0.25">
      <c r="A7" s="19"/>
      <c r="B7" s="20" t="s">
        <v>77</v>
      </c>
      <c r="C7" s="19"/>
      <c r="D7" s="19"/>
      <c r="E7" s="19"/>
      <c r="F7" s="19"/>
      <c r="G7" s="19"/>
      <c r="H7" s="19"/>
      <c r="I7" s="19"/>
      <c r="J7" s="19"/>
      <c r="K7" s="19"/>
      <c r="L7" s="19"/>
    </row>
    <row r="8" spans="1:12" s="16" customFormat="1" ht="21.75" customHeight="1" x14ac:dyDescent="0.25">
      <c r="A8" s="21">
        <v>1</v>
      </c>
      <c r="B8" s="22" t="s">
        <v>54</v>
      </c>
      <c r="C8" s="21"/>
      <c r="D8" s="21"/>
      <c r="E8" s="21"/>
      <c r="F8" s="21"/>
      <c r="G8" s="21"/>
      <c r="H8" s="21"/>
      <c r="I8" s="21"/>
      <c r="J8" s="21"/>
      <c r="K8" s="21"/>
      <c r="L8" s="21"/>
    </row>
    <row r="9" spans="1:12" s="16" customFormat="1" ht="21.75" customHeight="1" x14ac:dyDescent="0.25">
      <c r="A9" s="21">
        <v>2</v>
      </c>
      <c r="B9" s="22" t="s">
        <v>152</v>
      </c>
      <c r="C9" s="21"/>
      <c r="D9" s="21"/>
      <c r="E9" s="21"/>
      <c r="F9" s="21"/>
      <c r="G9" s="21"/>
      <c r="H9" s="21"/>
      <c r="I9" s="21"/>
      <c r="J9" s="21"/>
      <c r="K9" s="21"/>
      <c r="L9" s="21"/>
    </row>
    <row r="10" spans="1:12" s="16" customFormat="1" ht="21.75" customHeight="1" x14ac:dyDescent="0.25">
      <c r="A10" s="21">
        <v>3</v>
      </c>
      <c r="B10" s="22" t="s">
        <v>55</v>
      </c>
      <c r="C10" s="21"/>
      <c r="D10" s="21"/>
      <c r="E10" s="21"/>
      <c r="F10" s="21"/>
      <c r="G10" s="21"/>
      <c r="H10" s="21"/>
      <c r="I10" s="21"/>
      <c r="J10" s="21"/>
      <c r="K10" s="21"/>
      <c r="L10" s="21"/>
    </row>
    <row r="11" spans="1:12" s="16" customFormat="1" ht="21.75" customHeight="1" x14ac:dyDescent="0.25">
      <c r="A11" s="21"/>
      <c r="B11" s="22"/>
      <c r="C11" s="21"/>
      <c r="D11" s="21"/>
      <c r="E11" s="21"/>
      <c r="F11" s="21"/>
      <c r="G11" s="21"/>
      <c r="H11" s="21"/>
      <c r="I11" s="21"/>
      <c r="J11" s="21"/>
      <c r="K11" s="21"/>
      <c r="L11" s="21"/>
    </row>
    <row r="12" spans="1:12" s="16" customFormat="1" ht="21.75" customHeight="1" x14ac:dyDescent="0.25">
      <c r="A12" s="23"/>
      <c r="B12" s="24"/>
      <c r="C12" s="23"/>
      <c r="D12" s="23"/>
      <c r="E12" s="23"/>
      <c r="F12" s="23"/>
      <c r="G12" s="23"/>
      <c r="H12" s="23"/>
      <c r="I12" s="23"/>
      <c r="J12" s="23"/>
      <c r="K12" s="23"/>
      <c r="L12" s="23"/>
    </row>
    <row r="13" spans="1:12" ht="21.75" customHeight="1" x14ac:dyDescent="0.25">
      <c r="A13" s="1"/>
      <c r="I13" s="848" t="s">
        <v>167</v>
      </c>
      <c r="J13" s="848"/>
      <c r="K13" s="848"/>
      <c r="L13" s="848"/>
    </row>
    <row r="14" spans="1:12" x14ac:dyDescent="0.25">
      <c r="I14" s="849" t="s">
        <v>164</v>
      </c>
      <c r="J14" s="849"/>
      <c r="K14" s="849"/>
      <c r="L14" s="849"/>
    </row>
    <row r="15" spans="1:12" x14ac:dyDescent="0.25">
      <c r="I15" s="849" t="s">
        <v>165</v>
      </c>
      <c r="J15" s="849"/>
      <c r="K15" s="849"/>
      <c r="L15" s="849"/>
    </row>
    <row r="16" spans="1:12" x14ac:dyDescent="0.25">
      <c r="I16" s="850" t="s">
        <v>166</v>
      </c>
      <c r="J16" s="850"/>
      <c r="K16" s="850"/>
      <c r="L16" s="850"/>
    </row>
  </sheetData>
  <mergeCells count="12">
    <mergeCell ref="I13:L13"/>
    <mergeCell ref="I14:L14"/>
    <mergeCell ref="I15:L15"/>
    <mergeCell ref="I16:L16"/>
    <mergeCell ref="A2:L2"/>
    <mergeCell ref="L4:L5"/>
    <mergeCell ref="A4:A5"/>
    <mergeCell ref="B4:B5"/>
    <mergeCell ref="C4:E4"/>
    <mergeCell ref="F4:H4"/>
    <mergeCell ref="I4:K4"/>
    <mergeCell ref="J3:L3"/>
  </mergeCells>
  <phoneticPr fontId="0" type="noConversion"/>
  <pageMargins left="0.4" right="0.2" top="0.94" bottom="1.1499999999999999" header="0.65" footer="0.88"/>
  <pageSetup paperSize="9" firstPageNumber="91" orientation="portrait" useFirstPageNumber="1" r:id="rId1"/>
  <headerFooter>
    <oddHeader>&amp;RBiểu số 4.31</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6"/>
  <sheetViews>
    <sheetView workbookViewId="0">
      <selection activeCell="F22" sqref="F22"/>
    </sheetView>
  </sheetViews>
  <sheetFormatPr defaultRowHeight="15.75" x14ac:dyDescent="0.25"/>
  <cols>
    <col min="1" max="1" width="2.625" style="73" customWidth="1"/>
    <col min="2" max="2" width="31.375" style="73" customWidth="1"/>
    <col min="3" max="4" width="12.125" style="73" customWidth="1"/>
    <col min="5" max="15" width="12.125" style="56" customWidth="1"/>
    <col min="16" max="52" width="9" style="56"/>
    <col min="53" max="54" width="9" style="73"/>
    <col min="55" max="56" width="9" style="56"/>
    <col min="57" max="16384" width="9" style="73"/>
  </cols>
  <sheetData>
    <row r="1" spans="1:58" s="47" customFormat="1" ht="12.75" x14ac:dyDescent="0.2">
      <c r="A1" s="46" t="e">
        <f>#REF!</f>
        <v>#REF!</v>
      </c>
      <c r="E1" s="46"/>
      <c r="F1" s="46"/>
      <c r="G1" s="46"/>
      <c r="H1" s="46"/>
      <c r="I1" s="46"/>
      <c r="J1" s="46"/>
      <c r="K1" s="46"/>
      <c r="L1" s="46"/>
      <c r="M1" s="46"/>
      <c r="P1" s="46"/>
      <c r="Q1" s="46" t="e">
        <f>A1</f>
        <v>#REF!</v>
      </c>
      <c r="R1" s="46"/>
      <c r="S1" s="46"/>
      <c r="T1" s="46"/>
      <c r="U1" s="46"/>
      <c r="V1" s="46"/>
      <c r="W1" s="46"/>
      <c r="X1" s="46"/>
      <c r="Y1" s="46"/>
      <c r="Z1" s="46"/>
      <c r="AA1" s="46"/>
      <c r="AB1" s="46"/>
      <c r="AC1" s="46"/>
      <c r="AD1" s="46"/>
      <c r="AE1" s="46"/>
      <c r="AF1" s="46"/>
      <c r="AG1" s="46"/>
      <c r="AH1" s="46"/>
      <c r="AI1" s="46" t="e">
        <f>A1</f>
        <v>#REF!</v>
      </c>
      <c r="AK1" s="46"/>
      <c r="AL1" s="46" t="s">
        <v>242</v>
      </c>
      <c r="AM1" s="46"/>
      <c r="AN1" s="46"/>
      <c r="AQ1" s="46"/>
      <c r="AR1" s="46"/>
      <c r="AS1" s="46"/>
      <c r="AT1" s="46"/>
      <c r="AU1" s="46" t="e">
        <f>A1</f>
        <v>#REF!</v>
      </c>
      <c r="AV1" s="46"/>
      <c r="AW1" s="46"/>
      <c r="AX1" s="46"/>
      <c r="AY1" s="46"/>
      <c r="AZ1" s="46"/>
      <c r="BA1" s="46"/>
      <c r="BB1" s="46"/>
      <c r="BC1" s="46"/>
      <c r="BD1" s="46"/>
      <c r="BE1" s="46"/>
    </row>
    <row r="2" spans="1:58" s="50" customFormat="1" ht="17.25" x14ac:dyDescent="0.3">
      <c r="A2" s="48"/>
      <c r="B2" s="48"/>
      <c r="C2" s="1062" t="s">
        <v>243</v>
      </c>
      <c r="D2" s="1062"/>
      <c r="E2" s="1062"/>
      <c r="F2" s="1062"/>
      <c r="G2" s="1062"/>
      <c r="H2" s="1062"/>
      <c r="I2" s="1062"/>
      <c r="J2" s="1062"/>
      <c r="K2" s="1062"/>
      <c r="L2" s="1062"/>
      <c r="M2" s="1062"/>
      <c r="N2" s="1062"/>
      <c r="O2" s="1062"/>
      <c r="P2" s="49"/>
      <c r="Q2" s="1062" t="s">
        <v>244</v>
      </c>
      <c r="R2" s="1062"/>
      <c r="S2" s="1062"/>
      <c r="T2" s="1062"/>
      <c r="U2" s="1062"/>
      <c r="V2" s="1062"/>
      <c r="W2" s="1062"/>
      <c r="X2" s="1062"/>
      <c r="Y2" s="1062"/>
      <c r="Z2" s="1062"/>
      <c r="AA2" s="1062"/>
      <c r="AB2" s="1062"/>
      <c r="AC2" s="1062"/>
      <c r="AD2" s="1062"/>
      <c r="AE2" s="1062"/>
      <c r="AF2" s="1062"/>
      <c r="AG2" s="1062"/>
      <c r="AH2" s="49"/>
      <c r="AI2" s="1062" t="s">
        <v>244</v>
      </c>
      <c r="AJ2" s="1062"/>
      <c r="AK2" s="1062"/>
      <c r="AL2" s="1062"/>
      <c r="AM2" s="1062"/>
      <c r="AN2" s="1062"/>
      <c r="AO2" s="1062"/>
      <c r="AP2" s="1062"/>
      <c r="AQ2" s="1062"/>
      <c r="AR2" s="1062"/>
      <c r="AS2" s="1062"/>
      <c r="AT2" s="49"/>
      <c r="AU2" s="1062" t="s">
        <v>244</v>
      </c>
      <c r="AV2" s="1062"/>
      <c r="AW2" s="1062"/>
      <c r="AX2" s="1062"/>
      <c r="AY2" s="1062"/>
      <c r="AZ2" s="1062"/>
      <c r="BA2" s="1062"/>
      <c r="BB2" s="1062"/>
      <c r="BC2" s="1062"/>
      <c r="BD2" s="1062"/>
      <c r="BE2" s="1062"/>
    </row>
    <row r="3" spans="1:58" s="53" customFormat="1" x14ac:dyDescent="0.25">
      <c r="A3" s="51"/>
      <c r="B3" s="51"/>
      <c r="C3" s="1063" t="s">
        <v>245</v>
      </c>
      <c r="D3" s="1063"/>
      <c r="E3" s="1063"/>
      <c r="F3" s="1063"/>
      <c r="G3" s="1063"/>
      <c r="H3" s="1063"/>
      <c r="I3" s="1063"/>
      <c r="J3" s="1063"/>
      <c r="K3" s="1063"/>
      <c r="L3" s="1063"/>
      <c r="M3" s="1063"/>
      <c r="N3" s="1063"/>
      <c r="O3" s="1063"/>
      <c r="P3" s="52"/>
      <c r="Q3" s="1063" t="s">
        <v>246</v>
      </c>
      <c r="R3" s="1063"/>
      <c r="S3" s="1063"/>
      <c r="T3" s="1063"/>
      <c r="U3" s="1063"/>
      <c r="V3" s="1063"/>
      <c r="W3" s="1063"/>
      <c r="X3" s="1063"/>
      <c r="Y3" s="1063"/>
      <c r="Z3" s="1063"/>
      <c r="AA3" s="1063"/>
      <c r="AB3" s="1063"/>
      <c r="AC3" s="1063"/>
      <c r="AD3" s="1063"/>
      <c r="AE3" s="1063"/>
      <c r="AF3" s="1063"/>
      <c r="AG3" s="1063"/>
      <c r="AH3" s="52"/>
      <c r="AI3" s="1063" t="s">
        <v>246</v>
      </c>
      <c r="AJ3" s="1063"/>
      <c r="AK3" s="1063"/>
      <c r="AL3" s="1063"/>
      <c r="AM3" s="1063"/>
      <c r="AN3" s="1063"/>
      <c r="AO3" s="1063"/>
      <c r="AP3" s="1063"/>
      <c r="AQ3" s="1063"/>
      <c r="AR3" s="1063"/>
      <c r="AS3" s="1063"/>
      <c r="AT3" s="52"/>
      <c r="AU3" s="1063" t="s">
        <v>246</v>
      </c>
      <c r="AV3" s="1063"/>
      <c r="AW3" s="1063"/>
      <c r="AX3" s="1063"/>
      <c r="AY3" s="1063"/>
      <c r="AZ3" s="1063"/>
      <c r="BA3" s="1063"/>
      <c r="BB3" s="1063"/>
      <c r="BC3" s="1063"/>
      <c r="BD3" s="1063"/>
      <c r="BE3" s="1063"/>
    </row>
    <row r="4" spans="1:58" s="56" customFormat="1" x14ac:dyDescent="0.25">
      <c r="A4" s="1059" t="s">
        <v>247</v>
      </c>
      <c r="B4" s="1059"/>
      <c r="C4" s="1059"/>
      <c r="D4" s="1059"/>
      <c r="E4" s="1059"/>
      <c r="F4" s="1059"/>
      <c r="G4" s="1059"/>
      <c r="H4" s="1059"/>
      <c r="I4" s="1059"/>
      <c r="J4" s="1059"/>
      <c r="K4" s="1059"/>
      <c r="L4" s="1059"/>
      <c r="M4" s="1059"/>
      <c r="N4" s="1059"/>
      <c r="O4" s="1059"/>
      <c r="P4" s="54"/>
      <c r="Q4" s="55" t="s">
        <v>247</v>
      </c>
      <c r="R4" s="55"/>
      <c r="S4" s="55"/>
      <c r="T4" s="55"/>
      <c r="U4" s="55"/>
      <c r="V4" s="55"/>
      <c r="W4" s="55"/>
      <c r="X4" s="55"/>
      <c r="Y4" s="55"/>
      <c r="Z4" s="1059"/>
      <c r="AA4" s="1059"/>
      <c r="AB4" s="1059"/>
      <c r="AC4" s="1059"/>
      <c r="AD4" s="1059"/>
      <c r="AE4" s="1059"/>
      <c r="AF4" s="1059"/>
      <c r="AG4" s="1059"/>
      <c r="AH4" s="54"/>
      <c r="AI4" s="1059" t="s">
        <v>247</v>
      </c>
      <c r="AJ4" s="1059"/>
      <c r="AK4" s="1059"/>
      <c r="AL4" s="1059"/>
      <c r="AM4" s="1059"/>
      <c r="AN4" s="1059"/>
      <c r="AO4" s="1059"/>
      <c r="AP4" s="1059"/>
      <c r="AQ4" s="1059"/>
      <c r="AR4" s="1059"/>
      <c r="AS4" s="1059"/>
      <c r="AT4" s="54"/>
      <c r="AU4" s="55"/>
      <c r="AV4" s="55"/>
      <c r="AW4" s="55"/>
      <c r="AX4" s="1059"/>
      <c r="AY4" s="1059"/>
      <c r="AZ4" s="1059"/>
      <c r="BA4" s="1059"/>
      <c r="BB4" s="1059"/>
      <c r="BC4" s="1059"/>
      <c r="BD4" s="1059"/>
      <c r="BE4" s="1059"/>
    </row>
    <row r="5" spans="1:58" s="47" customFormat="1" x14ac:dyDescent="0.2">
      <c r="A5" s="1057" t="s">
        <v>248</v>
      </c>
      <c r="B5" s="1057" t="s">
        <v>249</v>
      </c>
      <c r="C5" s="1057" t="s">
        <v>250</v>
      </c>
      <c r="D5" s="1058"/>
      <c r="E5" s="1057" t="s">
        <v>251</v>
      </c>
      <c r="F5" s="1058"/>
      <c r="G5" s="57"/>
      <c r="H5" s="1056" t="s">
        <v>252</v>
      </c>
      <c r="I5" s="1055"/>
      <c r="J5" s="57"/>
      <c r="K5" s="1056" t="s">
        <v>253</v>
      </c>
      <c r="L5" s="1055"/>
      <c r="M5" s="57"/>
      <c r="N5" s="1056" t="s">
        <v>254</v>
      </c>
      <c r="O5" s="1055"/>
      <c r="P5" s="57"/>
      <c r="Q5" s="1060" t="s">
        <v>255</v>
      </c>
      <c r="R5" s="1061"/>
      <c r="S5" s="57"/>
      <c r="T5" s="1056" t="s">
        <v>256</v>
      </c>
      <c r="U5" s="1055"/>
      <c r="V5" s="57"/>
      <c r="W5" s="1056" t="s">
        <v>257</v>
      </c>
      <c r="X5" s="1055"/>
      <c r="Y5" s="57"/>
      <c r="Z5" s="1056" t="s">
        <v>258</v>
      </c>
      <c r="AA5" s="1055"/>
      <c r="AB5" s="57"/>
      <c r="AC5" s="1056" t="s">
        <v>259</v>
      </c>
      <c r="AD5" s="1055"/>
      <c r="AE5" s="57"/>
      <c r="AF5" s="1056" t="s">
        <v>260</v>
      </c>
      <c r="AG5" s="1055"/>
      <c r="AH5" s="57"/>
      <c r="AI5" s="1056" t="s">
        <v>261</v>
      </c>
      <c r="AJ5" s="1055"/>
      <c r="AK5" s="57"/>
      <c r="AL5" s="1056" t="s">
        <v>262</v>
      </c>
      <c r="AM5" s="1055"/>
      <c r="AN5" s="57"/>
      <c r="AO5" s="1056" t="s">
        <v>263</v>
      </c>
      <c r="AP5" s="1055"/>
      <c r="AQ5" s="57"/>
      <c r="AR5" s="1056" t="s">
        <v>264</v>
      </c>
      <c r="AS5" s="1055"/>
      <c r="AT5" s="57"/>
      <c r="AU5" s="1056" t="s">
        <v>265</v>
      </c>
      <c r="AV5" s="1055"/>
      <c r="AW5" s="57"/>
      <c r="AX5" s="843" t="s">
        <v>266</v>
      </c>
      <c r="AY5" s="1055"/>
      <c r="AZ5" s="57"/>
      <c r="BA5" s="1056" t="s">
        <v>267</v>
      </c>
      <c r="BB5" s="1055"/>
      <c r="BC5" s="57"/>
      <c r="BD5" s="1057" t="s">
        <v>268</v>
      </c>
      <c r="BE5" s="1057" t="s">
        <v>269</v>
      </c>
    </row>
    <row r="6" spans="1:58" s="62" customFormat="1" ht="25.5" x14ac:dyDescent="0.2">
      <c r="A6" s="1058"/>
      <c r="B6" s="1058"/>
      <c r="C6" s="58" t="s">
        <v>270</v>
      </c>
      <c r="D6" s="59" t="s">
        <v>271</v>
      </c>
      <c r="E6" s="58" t="s">
        <v>270</v>
      </c>
      <c r="F6" s="59" t="s">
        <v>271</v>
      </c>
      <c r="G6" s="59"/>
      <c r="H6" s="60" t="s">
        <v>270</v>
      </c>
      <c r="I6" s="61" t="s">
        <v>271</v>
      </c>
      <c r="J6" s="59"/>
      <c r="K6" s="60" t="s">
        <v>270</v>
      </c>
      <c r="L6" s="61" t="s">
        <v>271</v>
      </c>
      <c r="M6" s="59"/>
      <c r="N6" s="60" t="s">
        <v>270</v>
      </c>
      <c r="O6" s="61" t="s">
        <v>271</v>
      </c>
      <c r="P6" s="59"/>
      <c r="Q6" s="58" t="s">
        <v>270</v>
      </c>
      <c r="R6" s="59" t="s">
        <v>271</v>
      </c>
      <c r="S6" s="59"/>
      <c r="T6" s="60" t="s">
        <v>270</v>
      </c>
      <c r="U6" s="61" t="s">
        <v>271</v>
      </c>
      <c r="V6" s="59"/>
      <c r="W6" s="60" t="s">
        <v>270</v>
      </c>
      <c r="X6" s="61" t="s">
        <v>271</v>
      </c>
      <c r="Y6" s="59"/>
      <c r="Z6" s="60" t="s">
        <v>270</v>
      </c>
      <c r="AA6" s="61" t="s">
        <v>271</v>
      </c>
      <c r="AB6" s="59"/>
      <c r="AC6" s="60" t="s">
        <v>270</v>
      </c>
      <c r="AD6" s="61" t="s">
        <v>271</v>
      </c>
      <c r="AE6" s="59"/>
      <c r="AF6" s="60" t="s">
        <v>270</v>
      </c>
      <c r="AG6" s="61" t="s">
        <v>271</v>
      </c>
      <c r="AH6" s="59"/>
      <c r="AI6" s="60" t="s">
        <v>270</v>
      </c>
      <c r="AJ6" s="61" t="s">
        <v>271</v>
      </c>
      <c r="AK6" s="59"/>
      <c r="AL6" s="60" t="s">
        <v>270</v>
      </c>
      <c r="AM6" s="61" t="s">
        <v>271</v>
      </c>
      <c r="AN6" s="59"/>
      <c r="AO6" s="60" t="s">
        <v>270</v>
      </c>
      <c r="AP6" s="61" t="s">
        <v>271</v>
      </c>
      <c r="AQ6" s="59"/>
      <c r="AR6" s="60" t="s">
        <v>270</v>
      </c>
      <c r="AS6" s="61" t="s">
        <v>271</v>
      </c>
      <c r="AT6" s="59"/>
      <c r="AU6" s="60" t="s">
        <v>270</v>
      </c>
      <c r="AV6" s="61" t="s">
        <v>271</v>
      </c>
      <c r="AW6" s="59"/>
      <c r="AX6" s="60" t="s">
        <v>270</v>
      </c>
      <c r="AY6" s="61" t="s">
        <v>271</v>
      </c>
      <c r="AZ6" s="59"/>
      <c r="BA6" s="60" t="s">
        <v>270</v>
      </c>
      <c r="BB6" s="61" t="s">
        <v>271</v>
      </c>
      <c r="BC6" s="59"/>
      <c r="BD6" s="1058"/>
      <c r="BE6" s="1058"/>
    </row>
    <row r="7" spans="1:58" s="46" customFormat="1" x14ac:dyDescent="0.25">
      <c r="A7" s="63" t="s">
        <v>8</v>
      </c>
      <c r="B7" s="64" t="s">
        <v>272</v>
      </c>
      <c r="C7" s="65">
        <f>C8+C11+C16+C23+C26+C27+C28+C29+C30+C34+C35</f>
        <v>4624000</v>
      </c>
      <c r="D7" s="65">
        <f>D8+D11+D16+D23+D26+D27+D28+D29+D30+D34+D35</f>
        <v>3123000</v>
      </c>
      <c r="E7" s="66">
        <f>E8+E11+E16+E23+E26+E27+E28+E29+E30+E34+E35+E36</f>
        <v>195000</v>
      </c>
      <c r="F7" s="66">
        <f>F8+F11+F16+F23+F26+F27+F28+F29+F30+F34+F35+F36</f>
        <v>139000</v>
      </c>
      <c r="G7" s="65">
        <f t="shared" ref="G7:BE7" si="0">G8+G11+G16+G23+G26+G27+G28+G29+G30+G34+G35</f>
        <v>139000</v>
      </c>
      <c r="H7" s="67">
        <f t="shared" si="0"/>
        <v>210000</v>
      </c>
      <c r="I7" s="67">
        <f t="shared" si="0"/>
        <v>141000</v>
      </c>
      <c r="J7" s="65">
        <f t="shared" si="0"/>
        <v>141000</v>
      </c>
      <c r="K7" s="67">
        <f t="shared" si="0"/>
        <v>135000</v>
      </c>
      <c r="L7" s="67">
        <f t="shared" si="0"/>
        <v>115000</v>
      </c>
      <c r="M7" s="65">
        <f t="shared" si="0"/>
        <v>115000</v>
      </c>
      <c r="N7" s="67">
        <f t="shared" si="0"/>
        <v>135000</v>
      </c>
      <c r="O7" s="67">
        <f t="shared" si="0"/>
        <v>108000</v>
      </c>
      <c r="P7" s="65">
        <f t="shared" si="0"/>
        <v>108000</v>
      </c>
      <c r="Q7" s="67">
        <f t="shared" si="0"/>
        <v>136000</v>
      </c>
      <c r="R7" s="67">
        <f t="shared" si="0"/>
        <v>124000</v>
      </c>
      <c r="S7" s="65">
        <f t="shared" si="0"/>
        <v>124000</v>
      </c>
      <c r="T7" s="67">
        <f t="shared" si="0"/>
        <v>90000</v>
      </c>
      <c r="U7" s="67">
        <f t="shared" si="0"/>
        <v>84000</v>
      </c>
      <c r="V7" s="65">
        <f t="shared" si="0"/>
        <v>84000</v>
      </c>
      <c r="W7" s="67">
        <f t="shared" si="0"/>
        <v>210000</v>
      </c>
      <c r="X7" s="67">
        <f t="shared" si="0"/>
        <v>151000</v>
      </c>
      <c r="Y7" s="65">
        <f t="shared" si="0"/>
        <v>150000</v>
      </c>
      <c r="Z7" s="67">
        <f t="shared" si="0"/>
        <v>100000</v>
      </c>
      <c r="AA7" s="67">
        <f t="shared" si="0"/>
        <v>91000</v>
      </c>
      <c r="AB7" s="65">
        <f t="shared" si="0"/>
        <v>91000</v>
      </c>
      <c r="AC7" s="67">
        <f t="shared" si="0"/>
        <v>180000</v>
      </c>
      <c r="AD7" s="67">
        <f t="shared" si="0"/>
        <v>110000</v>
      </c>
      <c r="AE7" s="65">
        <f t="shared" si="0"/>
        <v>110000</v>
      </c>
      <c r="AF7" s="67">
        <f t="shared" si="0"/>
        <v>210000</v>
      </c>
      <c r="AG7" s="67">
        <f t="shared" si="0"/>
        <v>154000</v>
      </c>
      <c r="AH7" s="65">
        <f t="shared" si="0"/>
        <v>154000</v>
      </c>
      <c r="AI7" s="67">
        <f t="shared" si="0"/>
        <v>170000</v>
      </c>
      <c r="AJ7" s="67">
        <f t="shared" si="0"/>
        <v>147000</v>
      </c>
      <c r="AK7" s="65">
        <f t="shared" si="0"/>
        <v>147000</v>
      </c>
      <c r="AL7" s="67">
        <f t="shared" si="0"/>
        <v>270000</v>
      </c>
      <c r="AM7" s="67">
        <f t="shared" si="0"/>
        <v>176000</v>
      </c>
      <c r="AN7" s="65">
        <f t="shared" si="0"/>
        <v>176000</v>
      </c>
      <c r="AO7" s="67">
        <f t="shared" si="0"/>
        <v>168000</v>
      </c>
      <c r="AP7" s="67">
        <f t="shared" si="0"/>
        <v>104000</v>
      </c>
      <c r="AQ7" s="65">
        <f t="shared" si="0"/>
        <v>104000</v>
      </c>
      <c r="AR7" s="67">
        <f t="shared" si="0"/>
        <v>80000</v>
      </c>
      <c r="AS7" s="67">
        <f t="shared" si="0"/>
        <v>56000</v>
      </c>
      <c r="AT7" s="65">
        <f t="shared" si="0"/>
        <v>56000</v>
      </c>
      <c r="AU7" s="67">
        <f t="shared" si="0"/>
        <v>190000</v>
      </c>
      <c r="AV7" s="67">
        <f t="shared" si="0"/>
        <v>145000</v>
      </c>
      <c r="AW7" s="65">
        <f t="shared" si="0"/>
        <v>145000</v>
      </c>
      <c r="AX7" s="67">
        <f t="shared" si="0"/>
        <v>155000</v>
      </c>
      <c r="AY7" s="67">
        <f t="shared" si="0"/>
        <v>140000</v>
      </c>
      <c r="AZ7" s="65">
        <f t="shared" si="0"/>
        <v>140000</v>
      </c>
      <c r="BA7" s="67">
        <f t="shared" si="0"/>
        <v>1990000</v>
      </c>
      <c r="BB7" s="67">
        <f t="shared" si="0"/>
        <v>1138000</v>
      </c>
      <c r="BC7" s="65">
        <f t="shared" si="0"/>
        <v>1130000</v>
      </c>
      <c r="BD7" s="68">
        <f t="shared" si="0"/>
        <v>0</v>
      </c>
      <c r="BE7" s="65">
        <f t="shared" si="0"/>
        <v>0</v>
      </c>
      <c r="BF7" s="69"/>
    </row>
    <row r="8" spans="1:58" x14ac:dyDescent="0.25">
      <c r="A8" s="70">
        <v>1</v>
      </c>
      <c r="B8" s="71" t="s">
        <v>273</v>
      </c>
      <c r="C8" s="72">
        <f>SUM(C9:C10)</f>
        <v>0</v>
      </c>
      <c r="D8" s="72">
        <f>SUM(D9:D10)</f>
        <v>0</v>
      </c>
      <c r="E8" s="99">
        <f>SUM(E9:E10)</f>
        <v>0</v>
      </c>
      <c r="F8" s="99">
        <f>SUM(F9:F10)</f>
        <v>0</v>
      </c>
      <c r="H8" s="99">
        <f>SUM(H9:H10)</f>
        <v>0</v>
      </c>
      <c r="I8" s="99">
        <f>SUM(I9:I10)</f>
        <v>0</v>
      </c>
      <c r="K8" s="99">
        <f>SUM(K9:K10)</f>
        <v>0</v>
      </c>
      <c r="L8" s="99">
        <f>SUM(L9:L10)</f>
        <v>0</v>
      </c>
      <c r="N8" s="99">
        <f>SUM(N9:N10)</f>
        <v>0</v>
      </c>
      <c r="O8" s="99">
        <f>SUM(O9:O10)</f>
        <v>0</v>
      </c>
      <c r="Q8" s="99">
        <f>SUM(Q9:Q10)</f>
        <v>0</v>
      </c>
      <c r="R8" s="99">
        <f>SUM(R9:R10)</f>
        <v>0</v>
      </c>
      <c r="T8" s="99">
        <f>SUM(T9:T10)</f>
        <v>0</v>
      </c>
      <c r="U8" s="99">
        <f>SUM(U9:U10)</f>
        <v>0</v>
      </c>
      <c r="W8" s="99">
        <f>SUM(W9:W10)</f>
        <v>0</v>
      </c>
      <c r="X8" s="99">
        <f>SUM(X9:X10)</f>
        <v>0</v>
      </c>
      <c r="Z8" s="99">
        <f>SUM(Z9:Z10)</f>
        <v>0</v>
      </c>
      <c r="AA8" s="99">
        <f>SUM(AA9:AA10)</f>
        <v>0</v>
      </c>
      <c r="AC8" s="99">
        <f>SUM(AC9:AC10)</f>
        <v>0</v>
      </c>
      <c r="AD8" s="99">
        <f>SUM(AD9:AD10)</f>
        <v>0</v>
      </c>
      <c r="AF8" s="99">
        <f>SUM(AF9:AF10)</f>
        <v>0</v>
      </c>
      <c r="AG8" s="99">
        <f>SUM(AG9:AG10)</f>
        <v>0</v>
      </c>
      <c r="AI8" s="99">
        <f>SUM(AI9:AI10)</f>
        <v>0</v>
      </c>
      <c r="AJ8" s="99">
        <f>SUM(AJ9:AJ10)</f>
        <v>0</v>
      </c>
      <c r="AL8" s="99">
        <f>SUM(AL9:AL10)</f>
        <v>0</v>
      </c>
      <c r="AM8" s="99">
        <f>SUM(AM9:AM10)</f>
        <v>0</v>
      </c>
      <c r="AO8" s="99">
        <f>SUM(AO9:AO10)</f>
        <v>0</v>
      </c>
      <c r="AP8" s="99">
        <f>SUM(AP9:AP10)</f>
        <v>0</v>
      </c>
      <c r="AR8" s="99">
        <f>SUM(AR9:AR10)</f>
        <v>0</v>
      </c>
      <c r="AS8" s="99">
        <f>SUM(AS9:AS10)</f>
        <v>0</v>
      </c>
      <c r="AU8" s="99">
        <f>SUM(AU9:AU10)</f>
        <v>0</v>
      </c>
      <c r="AV8" s="99">
        <f>SUM(AV9:AV10)</f>
        <v>0</v>
      </c>
      <c r="AX8" s="99">
        <f>SUM(AX9:AX10)</f>
        <v>0</v>
      </c>
      <c r="AY8" s="99">
        <f>SUM(AY9:AY10)</f>
        <v>0</v>
      </c>
      <c r="BA8" s="99">
        <f>SUM(BA9:BA10)</f>
        <v>0</v>
      </c>
      <c r="BB8" s="99">
        <f>SUM(BB9:BB10)</f>
        <v>0</v>
      </c>
      <c r="BD8" s="72"/>
      <c r="BE8" s="72"/>
    </row>
    <row r="9" spans="1:58" x14ac:dyDescent="0.25">
      <c r="A9" s="74" t="s">
        <v>274</v>
      </c>
      <c r="B9" s="75" t="s">
        <v>275</v>
      </c>
      <c r="C9" s="76">
        <f>E9+G9+I9+K9+M9+O9+Q9+S9+U9+W9+Y9+Z9+AB9+AD9+AF9+AH9+AJ9+AL9+AN9</f>
        <v>0</v>
      </c>
      <c r="D9" s="77">
        <f>F9+H9+J9+L9+N9+P9+R9+T9+V9+X9+AA9+AC9+AE9+AG9+AI9+AK9+AM9</f>
        <v>0</v>
      </c>
      <c r="E9" s="100">
        <v>0</v>
      </c>
      <c r="F9" s="100">
        <v>0</v>
      </c>
      <c r="H9" s="100">
        <v>0</v>
      </c>
      <c r="I9" s="100">
        <v>0</v>
      </c>
      <c r="K9" s="100">
        <v>0</v>
      </c>
      <c r="L9" s="100"/>
      <c r="N9" s="100">
        <v>0</v>
      </c>
      <c r="O9" s="100"/>
      <c r="Q9" s="102">
        <v>0</v>
      </c>
      <c r="R9" s="102"/>
      <c r="T9" s="102">
        <v>0</v>
      </c>
      <c r="U9" s="102"/>
      <c r="W9" s="102">
        <v>0</v>
      </c>
      <c r="X9" s="102"/>
      <c r="Z9" s="102">
        <v>0</v>
      </c>
      <c r="AA9" s="102"/>
      <c r="AC9" s="102">
        <v>0</v>
      </c>
      <c r="AD9" s="102"/>
      <c r="AF9" s="102">
        <v>0</v>
      </c>
      <c r="AG9" s="102"/>
      <c r="AI9" s="102">
        <v>0</v>
      </c>
      <c r="AJ9" s="102"/>
      <c r="AL9" s="102">
        <v>0</v>
      </c>
      <c r="AM9" s="102"/>
      <c r="AO9" s="102">
        <v>0</v>
      </c>
      <c r="AP9" s="102"/>
      <c r="AR9" s="102"/>
      <c r="AS9" s="102"/>
      <c r="AU9" s="102"/>
      <c r="AV9" s="102"/>
      <c r="AX9" s="102">
        <v>0</v>
      </c>
      <c r="AY9" s="102"/>
      <c r="BA9" s="102">
        <v>0</v>
      </c>
      <c r="BB9" s="102"/>
      <c r="BD9" s="76"/>
      <c r="BE9" s="76"/>
    </row>
    <row r="10" spans="1:58" x14ac:dyDescent="0.25">
      <c r="A10" s="78"/>
      <c r="B10" s="75" t="s">
        <v>276</v>
      </c>
      <c r="C10" s="76">
        <f>E10+G10+I10+K10+M10+O10+Q10+S10+U10+W10+Y10+Z10+AB10+AD10+AF10+AH10+AJ10+AL10+AN10</f>
        <v>0</v>
      </c>
      <c r="D10" s="77">
        <f>F10+H10+J10+L10+N10+P10+R10+T10+V10+X10+AA10+AC10+AE10+AG10+AI10+AK10+AM10</f>
        <v>0</v>
      </c>
      <c r="E10" s="100"/>
      <c r="F10" s="100"/>
      <c r="H10" s="100"/>
      <c r="I10" s="100"/>
      <c r="K10" s="100"/>
      <c r="L10" s="100"/>
      <c r="N10" s="100"/>
      <c r="O10" s="100"/>
      <c r="Q10" s="102"/>
      <c r="R10" s="102"/>
      <c r="T10" s="102"/>
      <c r="U10" s="102"/>
      <c r="W10" s="102"/>
      <c r="X10" s="102"/>
      <c r="Z10" s="102"/>
      <c r="AA10" s="102"/>
      <c r="AC10" s="102"/>
      <c r="AD10" s="102"/>
      <c r="AF10" s="102"/>
      <c r="AG10" s="102"/>
      <c r="AI10" s="102"/>
      <c r="AJ10" s="102"/>
      <c r="AL10" s="102"/>
      <c r="AM10" s="102"/>
      <c r="AO10" s="102"/>
      <c r="AP10" s="102"/>
      <c r="AR10" s="102"/>
      <c r="AS10" s="102"/>
      <c r="AU10" s="102"/>
      <c r="AV10" s="102"/>
      <c r="AX10" s="102"/>
      <c r="AY10" s="102"/>
      <c r="BA10" s="102"/>
      <c r="BB10" s="102"/>
      <c r="BD10" s="76"/>
      <c r="BE10" s="76"/>
    </row>
    <row r="11" spans="1:58" x14ac:dyDescent="0.25">
      <c r="A11" s="79">
        <v>2</v>
      </c>
      <c r="B11" s="80" t="s">
        <v>277</v>
      </c>
      <c r="C11" s="76">
        <f>E11+G11+I11+K11+M11+O11+Q11+S11+U11+W11+Y11+Z11+AB11+AD11+AF11+AH11+AJ11+AL11+AN11</f>
        <v>0</v>
      </c>
      <c r="D11" s="77">
        <f>F11+H11+J11+L11+N11+P11+R11+T11+V11+X11+AA11+AC11+AE11+AG11+AI11+AK11+AM11</f>
        <v>0</v>
      </c>
      <c r="E11" s="101">
        <f>SUM(E12:E14)</f>
        <v>0</v>
      </c>
      <c r="F11" s="101">
        <f>SUM(F12:F14)</f>
        <v>0</v>
      </c>
      <c r="H11" s="101">
        <f>SUM(H12:H14)</f>
        <v>0</v>
      </c>
      <c r="I11" s="101">
        <f>SUM(I12:I14)</f>
        <v>0</v>
      </c>
      <c r="K11" s="101">
        <f>SUM(K12:K14)</f>
        <v>0</v>
      </c>
      <c r="L11" s="101">
        <f>SUM(L12:L14)</f>
        <v>0</v>
      </c>
      <c r="N11" s="101">
        <f>SUM(N12:N14)</f>
        <v>0</v>
      </c>
      <c r="O11" s="101">
        <f>SUM(O12:O14)</f>
        <v>0</v>
      </c>
      <c r="Q11" s="101">
        <f>SUM(Q12:Q14)</f>
        <v>0</v>
      </c>
      <c r="R11" s="101">
        <f>SUM(R12:R14)</f>
        <v>0</v>
      </c>
      <c r="T11" s="101">
        <f>SUM(T12:T14)</f>
        <v>0</v>
      </c>
      <c r="U11" s="101">
        <f>SUM(U12:U14)</f>
        <v>0</v>
      </c>
      <c r="W11" s="101">
        <f>SUM(W12:W14)</f>
        <v>0</v>
      </c>
      <c r="X11" s="101">
        <f>SUM(X12:X14)</f>
        <v>0</v>
      </c>
      <c r="Z11" s="101">
        <f>SUM(Z12:Z14)</f>
        <v>0</v>
      </c>
      <c r="AA11" s="101">
        <f>SUM(AA12:AA14)</f>
        <v>0</v>
      </c>
      <c r="AC11" s="101">
        <f>SUM(AC12:AC14)</f>
        <v>0</v>
      </c>
      <c r="AD11" s="101">
        <f>SUM(AD12:AD14)</f>
        <v>0</v>
      </c>
      <c r="AF11" s="101">
        <f>SUM(AF12:AF14)</f>
        <v>0</v>
      </c>
      <c r="AG11" s="101">
        <f>SUM(AG12:AG14)</f>
        <v>0</v>
      </c>
      <c r="AI11" s="101">
        <f>SUM(AI12:AI14)</f>
        <v>0</v>
      </c>
      <c r="AJ11" s="101">
        <f>SUM(AJ12:AJ14)</f>
        <v>0</v>
      </c>
      <c r="AL11" s="101">
        <f>SUM(AL12:AL14)</f>
        <v>0</v>
      </c>
      <c r="AM11" s="101">
        <f>SUM(AM12:AM14)</f>
        <v>0</v>
      </c>
      <c r="AO11" s="101">
        <f>SUM(AO12:AO14)</f>
        <v>0</v>
      </c>
      <c r="AP11" s="101">
        <f>SUM(AP12:AP14)</f>
        <v>0</v>
      </c>
      <c r="AR11" s="101">
        <f>SUM(AR12:AR14)</f>
        <v>0</v>
      </c>
      <c r="AS11" s="101">
        <f>SUM(AS12:AS14)</f>
        <v>0</v>
      </c>
      <c r="AU11" s="101">
        <f>SUM(AU12:AU14)</f>
        <v>0</v>
      </c>
      <c r="AV11" s="101">
        <f>SUM(AV12:AV14)</f>
        <v>0</v>
      </c>
      <c r="AX11" s="101">
        <f>SUM(AX12:AX14)</f>
        <v>0</v>
      </c>
      <c r="AY11" s="101">
        <f>SUM(AY12:AY14)</f>
        <v>0</v>
      </c>
      <c r="BA11" s="101">
        <f>SUM(BA12:BA14)</f>
        <v>0</v>
      </c>
      <c r="BB11" s="101">
        <f>SUM(BB12:BB14)</f>
        <v>0</v>
      </c>
      <c r="BD11" s="81"/>
      <c r="BE11" s="81"/>
    </row>
    <row r="12" spans="1:58" x14ac:dyDescent="0.25">
      <c r="A12" s="82"/>
      <c r="B12" s="75" t="s">
        <v>275</v>
      </c>
      <c r="C12" s="76">
        <f>+E12+H12+K12+N12+Q12+T12+W12+Z12+AC12+AF12+AI12+AL12+AO12+AR12+AU12+AX12+BA12</f>
        <v>0</v>
      </c>
      <c r="D12" s="77"/>
      <c r="E12" s="102"/>
      <c r="F12" s="102"/>
      <c r="H12" s="102"/>
      <c r="I12" s="102"/>
      <c r="K12" s="102"/>
      <c r="L12" s="102"/>
      <c r="N12" s="102"/>
      <c r="O12" s="102"/>
      <c r="Q12" s="102"/>
      <c r="R12" s="102"/>
      <c r="T12" s="102"/>
      <c r="U12" s="102"/>
      <c r="W12" s="102"/>
      <c r="X12" s="102"/>
      <c r="Z12" s="102"/>
      <c r="AA12" s="102"/>
      <c r="AC12" s="102"/>
      <c r="AD12" s="102"/>
      <c r="AF12" s="102"/>
      <c r="AG12" s="102"/>
      <c r="AI12" s="102"/>
      <c r="AJ12" s="102"/>
      <c r="AL12" s="102"/>
      <c r="AM12" s="102"/>
      <c r="AO12" s="102"/>
      <c r="AP12" s="102"/>
      <c r="AR12" s="102"/>
      <c r="AS12" s="102"/>
      <c r="AU12" s="102"/>
      <c r="AV12" s="102"/>
      <c r="AX12" s="102"/>
      <c r="AY12" s="102"/>
      <c r="BA12" s="102"/>
      <c r="BB12" s="102"/>
      <c r="BD12" s="76"/>
      <c r="BE12" s="76"/>
    </row>
    <row r="13" spans="1:58" x14ac:dyDescent="0.25">
      <c r="A13" s="78"/>
      <c r="B13" s="75" t="s">
        <v>278</v>
      </c>
      <c r="C13" s="76">
        <f t="shared" ref="C13:D35" si="1">+E13+H13+K13+N13+Q13+T13+W13+Z13+AC13+AF13+AI13+AL13+AO13+AR13+AU13+AX13+BA13</f>
        <v>0</v>
      </c>
      <c r="D13" s="77">
        <f>F13+H13+J13+L13+N13+P13+R13+T13+V13+X13+AA13+AC13+AE13+AG13+AI13+AK13+AM13</f>
        <v>0</v>
      </c>
      <c r="E13" s="102"/>
      <c r="F13" s="102"/>
      <c r="H13" s="102"/>
      <c r="I13" s="102"/>
      <c r="K13" s="102"/>
      <c r="L13" s="102"/>
      <c r="N13" s="102"/>
      <c r="O13" s="102"/>
      <c r="Q13" s="102"/>
      <c r="R13" s="102"/>
      <c r="T13" s="102"/>
      <c r="U13" s="102"/>
      <c r="W13" s="102"/>
      <c r="X13" s="102"/>
      <c r="Z13" s="102"/>
      <c r="AA13" s="102"/>
      <c r="AC13" s="102">
        <v>0</v>
      </c>
      <c r="AD13" s="102"/>
      <c r="AF13" s="102"/>
      <c r="AG13" s="102"/>
      <c r="AI13" s="102"/>
      <c r="AJ13" s="102"/>
      <c r="AL13" s="102"/>
      <c r="AM13" s="102"/>
      <c r="AO13" s="102"/>
      <c r="AP13" s="102"/>
      <c r="AR13" s="102"/>
      <c r="AS13" s="102"/>
      <c r="AU13" s="102"/>
      <c r="AV13" s="102"/>
      <c r="AX13" s="102"/>
      <c r="AY13" s="102"/>
      <c r="BA13" s="102"/>
      <c r="BB13" s="102"/>
      <c r="BD13" s="76"/>
      <c r="BE13" s="76"/>
    </row>
    <row r="14" spans="1:58" x14ac:dyDescent="0.25">
      <c r="A14" s="78"/>
      <c r="B14" s="75" t="s">
        <v>276</v>
      </c>
      <c r="C14" s="76">
        <f t="shared" si="1"/>
        <v>0</v>
      </c>
      <c r="D14" s="77">
        <f>F14+H14+J14+L14+N14+P14+R14+T14+V14+X14+AA14+AC14+AE14+AG14+AI14+AK14+AM14</f>
        <v>0</v>
      </c>
      <c r="E14" s="102"/>
      <c r="F14" s="102"/>
      <c r="H14" s="102"/>
      <c r="I14" s="102"/>
      <c r="K14" s="102"/>
      <c r="L14" s="102"/>
      <c r="N14" s="102"/>
      <c r="O14" s="102"/>
      <c r="Q14" s="102"/>
      <c r="R14" s="102"/>
      <c r="T14" s="102"/>
      <c r="U14" s="102"/>
      <c r="W14" s="102"/>
      <c r="X14" s="102"/>
      <c r="Z14" s="102"/>
      <c r="AA14" s="102"/>
      <c r="AC14" s="102"/>
      <c r="AD14" s="102"/>
      <c r="AF14" s="102"/>
      <c r="AG14" s="102"/>
      <c r="AI14" s="102"/>
      <c r="AJ14" s="102"/>
      <c r="AL14" s="102"/>
      <c r="AM14" s="102"/>
      <c r="AO14" s="102"/>
      <c r="AP14" s="102"/>
      <c r="AR14" s="102"/>
      <c r="AS14" s="102"/>
      <c r="AU14" s="102"/>
      <c r="AV14" s="102"/>
      <c r="AX14" s="102"/>
      <c r="AY14" s="102"/>
      <c r="BA14" s="102"/>
      <c r="BB14" s="102"/>
      <c r="BD14" s="76"/>
      <c r="BE14" s="76"/>
    </row>
    <row r="15" spans="1:58" x14ac:dyDescent="0.25">
      <c r="A15" s="78"/>
      <c r="B15" s="75" t="s">
        <v>279</v>
      </c>
      <c r="C15" s="76">
        <f t="shared" si="1"/>
        <v>0</v>
      </c>
      <c r="D15" s="77">
        <f>F15+H15+J15+L15+N15+P15+R15+T15+V15+X15+AA15+AC15+AE15+AG15+AI15+AK15+AM15</f>
        <v>0</v>
      </c>
      <c r="E15" s="102"/>
      <c r="F15" s="102"/>
      <c r="H15" s="102"/>
      <c r="I15" s="102"/>
      <c r="K15" s="102"/>
      <c r="L15" s="102"/>
      <c r="N15" s="102"/>
      <c r="O15" s="102"/>
      <c r="Q15" s="102"/>
      <c r="R15" s="102"/>
      <c r="T15" s="102"/>
      <c r="U15" s="102"/>
      <c r="W15" s="102"/>
      <c r="X15" s="102"/>
      <c r="Z15" s="102"/>
      <c r="AA15" s="102"/>
      <c r="AC15" s="102"/>
      <c r="AD15" s="102"/>
      <c r="AF15" s="102"/>
      <c r="AG15" s="102"/>
      <c r="AI15" s="102"/>
      <c r="AJ15" s="102"/>
      <c r="AL15" s="102"/>
      <c r="AM15" s="102"/>
      <c r="AO15" s="102"/>
      <c r="AP15" s="102"/>
      <c r="AR15" s="102"/>
      <c r="AS15" s="102"/>
      <c r="AU15" s="102"/>
      <c r="AV15" s="102"/>
      <c r="AX15" s="102"/>
      <c r="AY15" s="102"/>
      <c r="BA15" s="102"/>
      <c r="BB15" s="102"/>
      <c r="BD15" s="76"/>
      <c r="BE15" s="76"/>
    </row>
    <row r="16" spans="1:58" x14ac:dyDescent="0.25">
      <c r="A16" s="79">
        <v>3</v>
      </c>
      <c r="B16" s="83" t="s">
        <v>280</v>
      </c>
      <c r="C16" s="76">
        <f>+E16+H16+K16+N16+Q16+T16+W16+Z16+AC16+AF16+AI16+AL16+AO16+AR16+AU16+AX16+BA16</f>
        <v>1500000</v>
      </c>
      <c r="D16" s="76">
        <f>+F16+I16+L16+O16+R16+U16+X16+AA16+AD16+AG16+AJ16+AM16+AP16+AS16+AV16+AY16+BB16</f>
        <v>0</v>
      </c>
      <c r="E16" s="101">
        <f t="shared" ref="E16:AJ16" si="2">SUM(E17:E22)</f>
        <v>56000</v>
      </c>
      <c r="F16" s="101">
        <f t="shared" si="2"/>
        <v>0</v>
      </c>
      <c r="G16" s="81">
        <f t="shared" si="2"/>
        <v>0</v>
      </c>
      <c r="H16" s="101">
        <f t="shared" si="2"/>
        <v>69000</v>
      </c>
      <c r="I16" s="101">
        <f t="shared" si="2"/>
        <v>0</v>
      </c>
      <c r="J16" s="81">
        <f t="shared" si="2"/>
        <v>0</v>
      </c>
      <c r="K16" s="101">
        <f t="shared" si="2"/>
        <v>20000</v>
      </c>
      <c r="L16" s="101">
        <f t="shared" si="2"/>
        <v>0</v>
      </c>
      <c r="M16" s="81">
        <f t="shared" si="2"/>
        <v>0</v>
      </c>
      <c r="N16" s="101">
        <f t="shared" si="2"/>
        <v>27000</v>
      </c>
      <c r="O16" s="101">
        <f t="shared" si="2"/>
        <v>0</v>
      </c>
      <c r="P16" s="81">
        <f t="shared" si="2"/>
        <v>0</v>
      </c>
      <c r="Q16" s="101">
        <f t="shared" si="2"/>
        <v>12000</v>
      </c>
      <c r="R16" s="101">
        <f t="shared" si="2"/>
        <v>0</v>
      </c>
      <c r="S16" s="81">
        <f t="shared" si="2"/>
        <v>0</v>
      </c>
      <c r="T16" s="101">
        <f t="shared" si="2"/>
        <v>6000</v>
      </c>
      <c r="U16" s="101">
        <f t="shared" si="2"/>
        <v>0</v>
      </c>
      <c r="V16" s="81">
        <f t="shared" si="2"/>
        <v>0</v>
      </c>
      <c r="W16" s="101">
        <f t="shared" si="2"/>
        <v>59000</v>
      </c>
      <c r="X16" s="101">
        <f t="shared" si="2"/>
        <v>0</v>
      </c>
      <c r="Y16" s="81">
        <f t="shared" si="2"/>
        <v>0</v>
      </c>
      <c r="Z16" s="101">
        <f t="shared" si="2"/>
        <v>9000</v>
      </c>
      <c r="AA16" s="101">
        <f t="shared" si="2"/>
        <v>0</v>
      </c>
      <c r="AB16" s="81">
        <f t="shared" si="2"/>
        <v>0</v>
      </c>
      <c r="AC16" s="101">
        <f t="shared" si="2"/>
        <v>70000</v>
      </c>
      <c r="AD16" s="101">
        <f t="shared" si="2"/>
        <v>0</v>
      </c>
      <c r="AE16" s="81">
        <f t="shared" si="2"/>
        <v>0</v>
      </c>
      <c r="AF16" s="101">
        <f t="shared" si="2"/>
        <v>55000</v>
      </c>
      <c r="AG16" s="101">
        <f t="shared" si="2"/>
        <v>0</v>
      </c>
      <c r="AH16" s="81">
        <f t="shared" si="2"/>
        <v>0</v>
      </c>
      <c r="AI16" s="101">
        <f t="shared" si="2"/>
        <v>23000</v>
      </c>
      <c r="AJ16" s="101">
        <f t="shared" si="2"/>
        <v>0</v>
      </c>
      <c r="AK16" s="81">
        <f t="shared" ref="AK16:BC16" si="3">SUM(AK17:AK22)</f>
        <v>0</v>
      </c>
      <c r="AL16" s="101">
        <f t="shared" si="3"/>
        <v>94000</v>
      </c>
      <c r="AM16" s="101">
        <f t="shared" si="3"/>
        <v>0</v>
      </c>
      <c r="AN16" s="81">
        <f t="shared" si="3"/>
        <v>0</v>
      </c>
      <c r="AO16" s="101">
        <f t="shared" si="3"/>
        <v>64000</v>
      </c>
      <c r="AP16" s="101">
        <f t="shared" si="3"/>
        <v>0</v>
      </c>
      <c r="AQ16" s="81">
        <f t="shared" si="3"/>
        <v>0</v>
      </c>
      <c r="AR16" s="101">
        <f t="shared" si="3"/>
        <v>24000</v>
      </c>
      <c r="AS16" s="101">
        <f t="shared" si="3"/>
        <v>0</v>
      </c>
      <c r="AT16" s="81">
        <f t="shared" si="3"/>
        <v>0</v>
      </c>
      <c r="AU16" s="101">
        <f t="shared" si="3"/>
        <v>45000</v>
      </c>
      <c r="AV16" s="101">
        <f t="shared" si="3"/>
        <v>0</v>
      </c>
      <c r="AW16" s="81">
        <f t="shared" si="3"/>
        <v>0</v>
      </c>
      <c r="AX16" s="101">
        <f t="shared" si="3"/>
        <v>15000</v>
      </c>
      <c r="AY16" s="101">
        <f t="shared" si="3"/>
        <v>0</v>
      </c>
      <c r="AZ16" s="81">
        <f t="shared" si="3"/>
        <v>0</v>
      </c>
      <c r="BA16" s="101">
        <f t="shared" si="3"/>
        <v>852000</v>
      </c>
      <c r="BB16" s="101">
        <f t="shared" si="3"/>
        <v>0</v>
      </c>
      <c r="BC16" s="81">
        <f t="shared" si="3"/>
        <v>0</v>
      </c>
      <c r="BD16" s="81"/>
      <c r="BE16" s="81"/>
    </row>
    <row r="17" spans="1:57" x14ac:dyDescent="0.25">
      <c r="A17" s="78"/>
      <c r="B17" s="75" t="s">
        <v>275</v>
      </c>
      <c r="C17" s="76">
        <f t="shared" si="1"/>
        <v>1480000</v>
      </c>
      <c r="D17" s="77">
        <f>+F17+I17+L17+O17+R17+U17+X17+AA17+AD17+AG17+AJ17+AM17+AP17+AS17+AV17+AY17+BB17</f>
        <v>0</v>
      </c>
      <c r="E17" s="102">
        <v>56000</v>
      </c>
      <c r="F17" s="102">
        <v>0</v>
      </c>
      <c r="H17" s="102">
        <v>69000</v>
      </c>
      <c r="I17" s="102"/>
      <c r="K17" s="102">
        <v>20000</v>
      </c>
      <c r="L17" s="102"/>
      <c r="N17" s="102">
        <v>27000</v>
      </c>
      <c r="O17" s="102"/>
      <c r="Q17" s="102">
        <v>12000</v>
      </c>
      <c r="R17" s="102"/>
      <c r="T17" s="102">
        <v>6000</v>
      </c>
      <c r="U17" s="102"/>
      <c r="W17" s="102">
        <v>59000</v>
      </c>
      <c r="X17" s="102"/>
      <c r="Z17" s="102">
        <v>9000</v>
      </c>
      <c r="AA17" s="102"/>
      <c r="AC17" s="102">
        <v>70000</v>
      </c>
      <c r="AD17" s="102"/>
      <c r="AF17" s="102">
        <v>52000</v>
      </c>
      <c r="AG17" s="102"/>
      <c r="AI17" s="102">
        <v>23000</v>
      </c>
      <c r="AJ17" s="102"/>
      <c r="AL17" s="102">
        <v>94000</v>
      </c>
      <c r="AM17" s="102"/>
      <c r="AO17" s="102">
        <v>64000</v>
      </c>
      <c r="AP17" s="102"/>
      <c r="AR17" s="102">
        <v>24000</v>
      </c>
      <c r="AS17" s="102"/>
      <c r="AU17" s="102">
        <v>45000</v>
      </c>
      <c r="AV17" s="102"/>
      <c r="AX17" s="102">
        <v>15000</v>
      </c>
      <c r="AY17" s="102"/>
      <c r="BA17" s="102">
        <v>835000</v>
      </c>
      <c r="BB17" s="102"/>
      <c r="BD17" s="76"/>
      <c r="BE17" s="76"/>
    </row>
    <row r="18" spans="1:57" x14ac:dyDescent="0.25">
      <c r="A18" s="78"/>
      <c r="B18" s="75" t="s">
        <v>278</v>
      </c>
      <c r="C18" s="76">
        <f t="shared" si="1"/>
        <v>0</v>
      </c>
      <c r="D18" s="77">
        <f t="shared" si="1"/>
        <v>0</v>
      </c>
      <c r="E18" s="102"/>
      <c r="F18" s="102"/>
      <c r="H18" s="102"/>
      <c r="I18" s="102"/>
      <c r="K18" s="102"/>
      <c r="L18" s="102"/>
      <c r="N18" s="102"/>
      <c r="O18" s="102"/>
      <c r="Q18" s="102"/>
      <c r="R18" s="102"/>
      <c r="T18" s="102"/>
      <c r="U18" s="102"/>
      <c r="W18" s="102"/>
      <c r="X18" s="102"/>
      <c r="Z18" s="102"/>
      <c r="AA18" s="102"/>
      <c r="AC18" s="102"/>
      <c r="AD18" s="102"/>
      <c r="AF18" s="102"/>
      <c r="AG18" s="102"/>
      <c r="AI18" s="102"/>
      <c r="AJ18" s="102"/>
      <c r="AL18" s="102"/>
      <c r="AM18" s="102"/>
      <c r="AO18" s="102"/>
      <c r="AP18" s="102"/>
      <c r="AR18" s="102"/>
      <c r="AS18" s="102"/>
      <c r="AU18" s="102"/>
      <c r="AV18" s="102"/>
      <c r="AX18" s="102"/>
      <c r="AY18" s="102"/>
      <c r="BA18" s="102"/>
      <c r="BB18" s="102"/>
      <c r="BD18" s="76"/>
      <c r="BE18" s="76"/>
    </row>
    <row r="19" spans="1:57" x14ac:dyDescent="0.25">
      <c r="A19" s="78"/>
      <c r="B19" s="75" t="s">
        <v>279</v>
      </c>
      <c r="C19" s="76">
        <f t="shared" si="1"/>
        <v>0</v>
      </c>
      <c r="D19" s="77">
        <f t="shared" si="1"/>
        <v>0</v>
      </c>
      <c r="E19" s="102"/>
      <c r="F19" s="102"/>
      <c r="G19" s="84">
        <f>F19</f>
        <v>0</v>
      </c>
      <c r="H19" s="102"/>
      <c r="I19" s="102"/>
      <c r="J19" s="84">
        <f>I19</f>
        <v>0</v>
      </c>
      <c r="K19" s="102"/>
      <c r="L19" s="102"/>
      <c r="M19" s="84">
        <f>L19</f>
        <v>0</v>
      </c>
      <c r="N19" s="102"/>
      <c r="O19" s="102"/>
      <c r="P19" s="84">
        <f>O19</f>
        <v>0</v>
      </c>
      <c r="Q19" s="102"/>
      <c r="R19" s="102"/>
      <c r="S19" s="84">
        <f>R19</f>
        <v>0</v>
      </c>
      <c r="T19" s="102"/>
      <c r="U19" s="102"/>
      <c r="V19" s="84">
        <f>U19</f>
        <v>0</v>
      </c>
      <c r="W19" s="102"/>
      <c r="X19" s="102"/>
      <c r="Y19" s="84">
        <f>X19</f>
        <v>0</v>
      </c>
      <c r="Z19" s="102"/>
      <c r="AA19" s="102"/>
      <c r="AB19" s="84">
        <f>AA19</f>
        <v>0</v>
      </c>
      <c r="AC19" s="102"/>
      <c r="AD19" s="102"/>
      <c r="AE19" s="84">
        <f>AD19</f>
        <v>0</v>
      </c>
      <c r="AF19" s="102"/>
      <c r="AG19" s="102"/>
      <c r="AH19" s="84">
        <f>AG19</f>
        <v>0</v>
      </c>
      <c r="AI19" s="102"/>
      <c r="AJ19" s="102"/>
      <c r="AK19" s="84">
        <f>AJ19</f>
        <v>0</v>
      </c>
      <c r="AL19" s="102"/>
      <c r="AM19" s="102"/>
      <c r="AN19" s="84">
        <f>AM19</f>
        <v>0</v>
      </c>
      <c r="AO19" s="102"/>
      <c r="AP19" s="102"/>
      <c r="AQ19" s="84">
        <f>AP19</f>
        <v>0</v>
      </c>
      <c r="AR19" s="102"/>
      <c r="AS19" s="102"/>
      <c r="AT19" s="84">
        <f>AS19</f>
        <v>0</v>
      </c>
      <c r="AU19" s="102"/>
      <c r="AV19" s="102"/>
      <c r="AW19" s="84">
        <f>AV19</f>
        <v>0</v>
      </c>
      <c r="AX19" s="102"/>
      <c r="AY19" s="102"/>
      <c r="AZ19" s="84">
        <f>AY19</f>
        <v>0</v>
      </c>
      <c r="BA19" s="102"/>
      <c r="BB19" s="102"/>
      <c r="BC19" s="84">
        <f>BB19</f>
        <v>0</v>
      </c>
      <c r="BD19" s="76"/>
      <c r="BE19" s="76"/>
    </row>
    <row r="20" spans="1:57" x14ac:dyDescent="0.25">
      <c r="A20" s="78"/>
      <c r="B20" s="75" t="s">
        <v>276</v>
      </c>
      <c r="C20" s="76">
        <f t="shared" si="1"/>
        <v>0</v>
      </c>
      <c r="D20" s="77">
        <f t="shared" si="1"/>
        <v>0</v>
      </c>
      <c r="E20" s="102"/>
      <c r="F20" s="102"/>
      <c r="H20" s="102"/>
      <c r="I20" s="102"/>
      <c r="K20" s="102"/>
      <c r="L20" s="102">
        <f>K20</f>
        <v>0</v>
      </c>
      <c r="N20" s="102"/>
      <c r="O20" s="102"/>
      <c r="Q20" s="102"/>
      <c r="R20" s="102">
        <f>Q20</f>
        <v>0</v>
      </c>
      <c r="T20" s="102"/>
      <c r="U20" s="102">
        <f>T20</f>
        <v>0</v>
      </c>
      <c r="W20" s="102"/>
      <c r="X20" s="102">
        <f>W20</f>
        <v>0</v>
      </c>
      <c r="Z20" s="102"/>
      <c r="AA20" s="102">
        <f>Z20</f>
        <v>0</v>
      </c>
      <c r="AC20" s="102"/>
      <c r="AD20" s="102">
        <f>AC20</f>
        <v>0</v>
      </c>
      <c r="AF20" s="102"/>
      <c r="AG20" s="102">
        <f>AF20</f>
        <v>0</v>
      </c>
      <c r="AI20" s="102"/>
      <c r="AJ20" s="102">
        <f>AI20</f>
        <v>0</v>
      </c>
      <c r="AL20" s="102"/>
      <c r="AM20" s="102">
        <f>AL20</f>
        <v>0</v>
      </c>
      <c r="AO20" s="102"/>
      <c r="AP20" s="102">
        <f>AO20</f>
        <v>0</v>
      </c>
      <c r="AR20" s="102"/>
      <c r="AS20" s="102">
        <f>AR20</f>
        <v>0</v>
      </c>
      <c r="AU20" s="102"/>
      <c r="AV20" s="102">
        <f>AU20</f>
        <v>0</v>
      </c>
      <c r="AX20" s="102"/>
      <c r="AY20" s="102">
        <f>AX20</f>
        <v>0</v>
      </c>
      <c r="BA20" s="102"/>
      <c r="BB20" s="102">
        <f>BA20</f>
        <v>0</v>
      </c>
      <c r="BD20" s="76"/>
      <c r="BE20" s="76"/>
    </row>
    <row r="21" spans="1:57" x14ac:dyDescent="0.25">
      <c r="A21" s="78"/>
      <c r="B21" s="75" t="s">
        <v>281</v>
      </c>
      <c r="C21" s="76">
        <f t="shared" si="1"/>
        <v>20000</v>
      </c>
      <c r="D21" s="77">
        <f t="shared" si="1"/>
        <v>0</v>
      </c>
      <c r="E21" s="102"/>
      <c r="F21" s="102"/>
      <c r="H21" s="102"/>
      <c r="I21" s="102"/>
      <c r="K21" s="102"/>
      <c r="L21" s="102"/>
      <c r="N21" s="102"/>
      <c r="O21" s="102"/>
      <c r="Q21" s="102"/>
      <c r="R21" s="102"/>
      <c r="T21" s="102"/>
      <c r="U21" s="102"/>
      <c r="W21" s="102"/>
      <c r="X21" s="102"/>
      <c r="Z21" s="102"/>
      <c r="AA21" s="102"/>
      <c r="AC21" s="102"/>
      <c r="AD21" s="102"/>
      <c r="AF21" s="102">
        <v>3000</v>
      </c>
      <c r="AG21" s="102"/>
      <c r="AI21" s="102"/>
      <c r="AJ21" s="102"/>
      <c r="AL21" s="102"/>
      <c r="AM21" s="102"/>
      <c r="AO21" s="102"/>
      <c r="AP21" s="102"/>
      <c r="AR21" s="102"/>
      <c r="AS21" s="102"/>
      <c r="AU21" s="102"/>
      <c r="AV21" s="102"/>
      <c r="AX21" s="102"/>
      <c r="AY21" s="102"/>
      <c r="BA21" s="102">
        <v>17000</v>
      </c>
      <c r="BB21" s="102"/>
      <c r="BD21" s="76"/>
      <c r="BE21" s="76"/>
    </row>
    <row r="22" spans="1:57" x14ac:dyDescent="0.25">
      <c r="A22" s="78"/>
      <c r="B22" s="75" t="s">
        <v>282</v>
      </c>
      <c r="C22" s="76">
        <f t="shared" si="1"/>
        <v>0</v>
      </c>
      <c r="D22" s="77">
        <f t="shared" si="1"/>
        <v>0</v>
      </c>
      <c r="E22" s="102"/>
      <c r="F22" s="102"/>
      <c r="H22" s="102"/>
      <c r="I22" s="102"/>
      <c r="K22" s="102"/>
      <c r="L22" s="102"/>
      <c r="N22" s="102"/>
      <c r="O22" s="102"/>
      <c r="Q22" s="102"/>
      <c r="R22" s="102"/>
      <c r="T22" s="102"/>
      <c r="U22" s="102"/>
      <c r="W22" s="102"/>
      <c r="X22" s="102"/>
      <c r="Z22" s="102"/>
      <c r="AA22" s="102"/>
      <c r="AC22" s="102"/>
      <c r="AD22" s="102"/>
      <c r="AF22" s="102"/>
      <c r="AG22" s="102"/>
      <c r="AI22" s="102"/>
      <c r="AJ22" s="102"/>
      <c r="AL22" s="102"/>
      <c r="AM22" s="102"/>
      <c r="AO22" s="102"/>
      <c r="AP22" s="102"/>
      <c r="AR22" s="102"/>
      <c r="AS22" s="102"/>
      <c r="AU22" s="102"/>
      <c r="AV22" s="102"/>
      <c r="AX22" s="102"/>
      <c r="AY22" s="102"/>
      <c r="BA22" s="102"/>
      <c r="BB22" s="102"/>
      <c r="BD22" s="76"/>
      <c r="BE22" s="76"/>
    </row>
    <row r="23" spans="1:57" x14ac:dyDescent="0.25">
      <c r="A23" s="79">
        <v>4</v>
      </c>
      <c r="B23" s="80" t="s">
        <v>123</v>
      </c>
      <c r="C23" s="76">
        <f t="shared" si="1"/>
        <v>400000</v>
      </c>
      <c r="D23" s="77">
        <f t="shared" si="1"/>
        <v>400000</v>
      </c>
      <c r="E23" s="101">
        <f>E24+E25</f>
        <v>10000</v>
      </c>
      <c r="F23" s="101">
        <f>F24+F25</f>
        <v>10000</v>
      </c>
      <c r="G23" s="85">
        <f>+F23</f>
        <v>10000</v>
      </c>
      <c r="H23" s="101">
        <f>H24+H25</f>
        <v>14000</v>
      </c>
      <c r="I23" s="101">
        <f>I24+I25</f>
        <v>14000</v>
      </c>
      <c r="J23" s="85">
        <f>+I23</f>
        <v>14000</v>
      </c>
      <c r="K23" s="101">
        <f>K24+K25</f>
        <v>14000</v>
      </c>
      <c r="L23" s="101">
        <f>L24+L25</f>
        <v>14000</v>
      </c>
      <c r="M23" s="85">
        <f>+L23</f>
        <v>14000</v>
      </c>
      <c r="N23" s="101">
        <f>N24+N25</f>
        <v>18000</v>
      </c>
      <c r="O23" s="101">
        <f>O24+O25</f>
        <v>18000</v>
      </c>
      <c r="P23" s="85">
        <f>+O23</f>
        <v>18000</v>
      </c>
      <c r="Q23" s="101">
        <f>Q24+Q25</f>
        <v>15000</v>
      </c>
      <c r="R23" s="101">
        <f>R24+R25</f>
        <v>15000</v>
      </c>
      <c r="S23" s="85">
        <f>+R23</f>
        <v>15000</v>
      </c>
      <c r="T23" s="101">
        <f>T24+T25</f>
        <v>15000</v>
      </c>
      <c r="U23" s="101">
        <f>U24+U25</f>
        <v>15000</v>
      </c>
      <c r="V23" s="85">
        <f>+U23</f>
        <v>15000</v>
      </c>
      <c r="W23" s="101">
        <f>W24+W25</f>
        <v>28000</v>
      </c>
      <c r="X23" s="101">
        <f>X24+X25</f>
        <v>28000</v>
      </c>
      <c r="Y23" s="85">
        <f>+X23</f>
        <v>28000</v>
      </c>
      <c r="Z23" s="101">
        <f>Z24+Z25</f>
        <v>12000</v>
      </c>
      <c r="AA23" s="101">
        <f>AA24+AA25</f>
        <v>12000</v>
      </c>
      <c r="AB23" s="85">
        <f>+AA23</f>
        <v>12000</v>
      </c>
      <c r="AC23" s="101">
        <f>AC24+AC25</f>
        <v>6000</v>
      </c>
      <c r="AD23" s="101">
        <f>AD24+AD25</f>
        <v>6000</v>
      </c>
      <c r="AE23" s="85">
        <f>+AD23</f>
        <v>6000</v>
      </c>
      <c r="AF23" s="101">
        <f>AF24+AF25</f>
        <v>15000</v>
      </c>
      <c r="AG23" s="101">
        <f>AG24+AG25</f>
        <v>15000</v>
      </c>
      <c r="AH23" s="85">
        <f>+AG23</f>
        <v>15000</v>
      </c>
      <c r="AI23" s="101">
        <f>AI24+AI25</f>
        <v>22000</v>
      </c>
      <c r="AJ23" s="101">
        <f>AJ24+AJ25</f>
        <v>22000</v>
      </c>
      <c r="AK23" s="85">
        <f>+AJ23</f>
        <v>22000</v>
      </c>
      <c r="AL23" s="101">
        <f>AL24+AL25</f>
        <v>18000</v>
      </c>
      <c r="AM23" s="101">
        <f>AM24+AM25</f>
        <v>18000</v>
      </c>
      <c r="AN23" s="85">
        <f>+AM23</f>
        <v>18000</v>
      </c>
      <c r="AO23" s="101">
        <f>AO24+AO25</f>
        <v>14000</v>
      </c>
      <c r="AP23" s="101">
        <f>AP24+AP25</f>
        <v>14000</v>
      </c>
      <c r="AQ23" s="85">
        <f>+AP23</f>
        <v>14000</v>
      </c>
      <c r="AR23" s="101">
        <f>AR24+AR25</f>
        <v>4000</v>
      </c>
      <c r="AS23" s="101">
        <f>AS24+AS25</f>
        <v>4000</v>
      </c>
      <c r="AT23" s="85">
        <f>+AS23</f>
        <v>4000</v>
      </c>
      <c r="AU23" s="101">
        <f>AU24+AU25</f>
        <v>36000</v>
      </c>
      <c r="AV23" s="101">
        <f>AV24+AV25</f>
        <v>36000</v>
      </c>
      <c r="AW23" s="85">
        <f>+AV23</f>
        <v>36000</v>
      </c>
      <c r="AX23" s="101">
        <f>AX24+AX25</f>
        <v>24000</v>
      </c>
      <c r="AY23" s="101">
        <f>AY24+AY25</f>
        <v>24000</v>
      </c>
      <c r="AZ23" s="85">
        <f>+AY23</f>
        <v>24000</v>
      </c>
      <c r="BA23" s="101">
        <f>BA24+BA25</f>
        <v>135000</v>
      </c>
      <c r="BB23" s="101">
        <f>BB24+BB25</f>
        <v>135000</v>
      </c>
      <c r="BC23" s="85">
        <f>+BB23</f>
        <v>135000</v>
      </c>
      <c r="BD23" s="81"/>
      <c r="BE23" s="81"/>
    </row>
    <row r="24" spans="1:57" x14ac:dyDescent="0.25">
      <c r="A24" s="82"/>
      <c r="B24" s="75" t="s">
        <v>283</v>
      </c>
      <c r="C24" s="76">
        <f t="shared" si="1"/>
        <v>400000</v>
      </c>
      <c r="D24" s="77">
        <f t="shared" si="1"/>
        <v>400000</v>
      </c>
      <c r="E24" s="102">
        <v>10000</v>
      </c>
      <c r="F24" s="102">
        <f>E24</f>
        <v>10000</v>
      </c>
      <c r="G24" s="84">
        <f>+F24</f>
        <v>10000</v>
      </c>
      <c r="H24" s="102">
        <v>14000</v>
      </c>
      <c r="I24" s="102">
        <f>H24</f>
        <v>14000</v>
      </c>
      <c r="J24" s="84">
        <f>+I24</f>
        <v>14000</v>
      </c>
      <c r="K24" s="102">
        <v>14000</v>
      </c>
      <c r="L24" s="102">
        <f>K24</f>
        <v>14000</v>
      </c>
      <c r="M24" s="84">
        <f>+L24</f>
        <v>14000</v>
      </c>
      <c r="N24" s="102">
        <v>18000</v>
      </c>
      <c r="O24" s="102">
        <f>N24</f>
        <v>18000</v>
      </c>
      <c r="P24" s="84">
        <f>+O24</f>
        <v>18000</v>
      </c>
      <c r="Q24" s="102">
        <v>15000</v>
      </c>
      <c r="R24" s="102">
        <f>Q24</f>
        <v>15000</v>
      </c>
      <c r="S24" s="84">
        <f>+R24</f>
        <v>15000</v>
      </c>
      <c r="T24" s="102">
        <v>15000</v>
      </c>
      <c r="U24" s="102">
        <f>T24</f>
        <v>15000</v>
      </c>
      <c r="V24" s="84">
        <f>+U24</f>
        <v>15000</v>
      </c>
      <c r="W24" s="102">
        <v>28000</v>
      </c>
      <c r="X24" s="102">
        <f>W24</f>
        <v>28000</v>
      </c>
      <c r="Y24" s="84">
        <f>+X24</f>
        <v>28000</v>
      </c>
      <c r="Z24" s="102">
        <v>12000</v>
      </c>
      <c r="AA24" s="102">
        <f>Z24</f>
        <v>12000</v>
      </c>
      <c r="AB24" s="84">
        <f>+AA24</f>
        <v>12000</v>
      </c>
      <c r="AC24" s="102">
        <v>6000</v>
      </c>
      <c r="AD24" s="102">
        <f>AC24</f>
        <v>6000</v>
      </c>
      <c r="AE24" s="84">
        <f>+AD24</f>
        <v>6000</v>
      </c>
      <c r="AF24" s="102">
        <v>15000</v>
      </c>
      <c r="AG24" s="102">
        <f>AF24</f>
        <v>15000</v>
      </c>
      <c r="AH24" s="84">
        <f>+AG24</f>
        <v>15000</v>
      </c>
      <c r="AI24" s="102">
        <v>22000</v>
      </c>
      <c r="AJ24" s="102">
        <f>AI24</f>
        <v>22000</v>
      </c>
      <c r="AK24" s="84">
        <f>+AJ24</f>
        <v>22000</v>
      </c>
      <c r="AL24" s="102">
        <v>18000</v>
      </c>
      <c r="AM24" s="102">
        <f>AL24</f>
        <v>18000</v>
      </c>
      <c r="AN24" s="84">
        <f>+AM24</f>
        <v>18000</v>
      </c>
      <c r="AO24" s="102">
        <v>14000</v>
      </c>
      <c r="AP24" s="102">
        <f>AO24</f>
        <v>14000</v>
      </c>
      <c r="AQ24" s="84">
        <f>+AP24</f>
        <v>14000</v>
      </c>
      <c r="AR24" s="102">
        <v>4000</v>
      </c>
      <c r="AS24" s="102">
        <f>AR24</f>
        <v>4000</v>
      </c>
      <c r="AT24" s="84">
        <f>+AS24</f>
        <v>4000</v>
      </c>
      <c r="AU24" s="102">
        <v>36000</v>
      </c>
      <c r="AV24" s="102">
        <f>AU24</f>
        <v>36000</v>
      </c>
      <c r="AW24" s="84">
        <f>+AV24</f>
        <v>36000</v>
      </c>
      <c r="AX24" s="102">
        <v>24000</v>
      </c>
      <c r="AY24" s="102">
        <f>AX24</f>
        <v>24000</v>
      </c>
      <c r="AZ24" s="84">
        <f>+AY24</f>
        <v>24000</v>
      </c>
      <c r="BA24" s="102">
        <v>135000</v>
      </c>
      <c r="BB24" s="102">
        <f>BA24</f>
        <v>135000</v>
      </c>
      <c r="BC24" s="84">
        <f>+BB24</f>
        <v>135000</v>
      </c>
      <c r="BD24" s="76"/>
      <c r="BE24" s="76"/>
    </row>
    <row r="25" spans="1:57" x14ac:dyDescent="0.25">
      <c r="A25" s="82"/>
      <c r="B25" s="75" t="s">
        <v>284</v>
      </c>
      <c r="C25" s="76">
        <f t="shared" si="1"/>
        <v>0</v>
      </c>
      <c r="D25" s="77">
        <f t="shared" si="1"/>
        <v>0</v>
      </c>
      <c r="E25" s="102">
        <v>0</v>
      </c>
      <c r="F25" s="102"/>
      <c r="H25" s="102"/>
      <c r="I25" s="102"/>
      <c r="K25" s="102">
        <v>0</v>
      </c>
      <c r="L25" s="102"/>
      <c r="N25" s="102">
        <v>0</v>
      </c>
      <c r="O25" s="102"/>
      <c r="Q25" s="102">
        <v>0</v>
      </c>
      <c r="R25" s="102"/>
      <c r="T25" s="102">
        <v>0</v>
      </c>
      <c r="U25" s="102"/>
      <c r="W25" s="102">
        <v>0</v>
      </c>
      <c r="X25" s="102"/>
      <c r="Z25" s="102">
        <v>0</v>
      </c>
      <c r="AA25" s="102"/>
      <c r="AC25" s="102">
        <v>0</v>
      </c>
      <c r="AD25" s="102"/>
      <c r="AF25" s="102">
        <v>0</v>
      </c>
      <c r="AG25" s="102"/>
      <c r="AI25" s="102">
        <v>0</v>
      </c>
      <c r="AJ25" s="102"/>
      <c r="AL25" s="102">
        <v>0</v>
      </c>
      <c r="AM25" s="102"/>
      <c r="AO25" s="102">
        <v>0</v>
      </c>
      <c r="AP25" s="102"/>
      <c r="AR25" s="102"/>
      <c r="AS25" s="102">
        <f>AR25</f>
        <v>0</v>
      </c>
      <c r="AU25" s="102"/>
      <c r="AV25" s="102"/>
      <c r="AX25" s="102">
        <v>0</v>
      </c>
      <c r="AY25" s="102"/>
      <c r="BA25" s="102">
        <v>0</v>
      </c>
      <c r="BB25" s="102"/>
      <c r="BD25" s="76"/>
      <c r="BE25" s="76"/>
    </row>
    <row r="26" spans="1:57" x14ac:dyDescent="0.25">
      <c r="A26" s="79">
        <v>5</v>
      </c>
      <c r="B26" s="80" t="s">
        <v>285</v>
      </c>
      <c r="C26" s="76">
        <f t="shared" si="1"/>
        <v>10000</v>
      </c>
      <c r="D26" s="77">
        <f t="shared" si="1"/>
        <v>9000</v>
      </c>
      <c r="E26" s="101">
        <v>0</v>
      </c>
      <c r="F26" s="101">
        <f>E26</f>
        <v>0</v>
      </c>
      <c r="H26" s="101"/>
      <c r="I26" s="101">
        <f>H26</f>
        <v>0</v>
      </c>
      <c r="K26" s="101"/>
      <c r="L26" s="101">
        <f>K26</f>
        <v>0</v>
      </c>
      <c r="N26" s="101"/>
      <c r="O26" s="101"/>
      <c r="Q26" s="101"/>
      <c r="R26" s="101"/>
      <c r="T26" s="101"/>
      <c r="U26" s="101"/>
      <c r="W26" s="101">
        <v>1000</v>
      </c>
      <c r="X26" s="101">
        <f>W26</f>
        <v>1000</v>
      </c>
      <c r="Z26" s="101"/>
      <c r="AA26" s="101"/>
      <c r="AC26" s="101"/>
      <c r="AD26" s="101">
        <f>AC26</f>
        <v>0</v>
      </c>
      <c r="AF26" s="101">
        <v>1000</v>
      </c>
      <c r="AG26" s="101"/>
      <c r="AI26" s="101"/>
      <c r="AJ26" s="101"/>
      <c r="AL26" s="101"/>
      <c r="AM26" s="101">
        <f>AL26</f>
        <v>0</v>
      </c>
      <c r="AO26" s="101"/>
      <c r="AP26" s="101"/>
      <c r="AR26" s="101"/>
      <c r="AS26" s="101"/>
      <c r="AU26" s="101"/>
      <c r="AV26" s="101"/>
      <c r="AX26" s="101"/>
      <c r="AY26" s="101"/>
      <c r="BA26" s="101">
        <v>8000</v>
      </c>
      <c r="BB26" s="101">
        <f>BA26</f>
        <v>8000</v>
      </c>
      <c r="BD26" s="81"/>
      <c r="BE26" s="81"/>
    </row>
    <row r="27" spans="1:57" x14ac:dyDescent="0.25">
      <c r="A27" s="79">
        <v>6</v>
      </c>
      <c r="B27" s="80" t="s">
        <v>286</v>
      </c>
      <c r="C27" s="76">
        <f t="shared" si="1"/>
        <v>0</v>
      </c>
      <c r="D27" s="77">
        <f t="shared" si="1"/>
        <v>0</v>
      </c>
      <c r="E27" s="101"/>
      <c r="F27" s="101"/>
      <c r="H27" s="101"/>
      <c r="I27" s="101"/>
      <c r="K27" s="101"/>
      <c r="L27" s="101"/>
      <c r="N27" s="101"/>
      <c r="O27" s="101"/>
      <c r="Q27" s="101"/>
      <c r="R27" s="101"/>
      <c r="T27" s="101">
        <v>0</v>
      </c>
      <c r="U27" s="101"/>
      <c r="W27" s="101">
        <v>0</v>
      </c>
      <c r="X27" s="101"/>
      <c r="Z27" s="101"/>
      <c r="AA27" s="101"/>
      <c r="AC27" s="101"/>
      <c r="AD27" s="101"/>
      <c r="AF27" s="101">
        <v>0</v>
      </c>
      <c r="AG27" s="101"/>
      <c r="AI27" s="101">
        <v>0</v>
      </c>
      <c r="AJ27" s="101"/>
      <c r="AL27" s="101">
        <v>0</v>
      </c>
      <c r="AM27" s="101"/>
      <c r="AO27" s="101">
        <v>0</v>
      </c>
      <c r="AP27" s="101"/>
      <c r="AR27" s="101"/>
      <c r="AS27" s="101"/>
      <c r="AU27" s="101"/>
      <c r="AV27" s="101"/>
      <c r="AX27" s="101"/>
      <c r="AY27" s="101"/>
      <c r="BA27" s="101"/>
      <c r="BB27" s="101"/>
      <c r="BD27" s="81"/>
      <c r="BE27" s="81"/>
    </row>
    <row r="28" spans="1:57" s="90" customFormat="1" x14ac:dyDescent="0.25">
      <c r="A28" s="86">
        <v>7</v>
      </c>
      <c r="B28" s="87" t="s">
        <v>128</v>
      </c>
      <c r="C28" s="76">
        <f t="shared" si="1"/>
        <v>0</v>
      </c>
      <c r="D28" s="77">
        <f t="shared" si="1"/>
        <v>0</v>
      </c>
      <c r="E28" s="101"/>
      <c r="F28" s="101"/>
      <c r="G28" s="88"/>
      <c r="H28" s="101"/>
      <c r="I28" s="101"/>
      <c r="J28" s="88"/>
      <c r="K28" s="101"/>
      <c r="L28" s="101"/>
      <c r="M28" s="88"/>
      <c r="N28" s="101">
        <v>0</v>
      </c>
      <c r="O28" s="101"/>
      <c r="P28" s="88"/>
      <c r="Q28" s="101">
        <v>0</v>
      </c>
      <c r="R28" s="101"/>
      <c r="S28" s="88"/>
      <c r="T28" s="101"/>
      <c r="U28" s="101"/>
      <c r="V28" s="88"/>
      <c r="W28" s="101"/>
      <c r="X28" s="101"/>
      <c r="Y28" s="88"/>
      <c r="Z28" s="101"/>
      <c r="AA28" s="101"/>
      <c r="AB28" s="88"/>
      <c r="AC28" s="101">
        <v>0</v>
      </c>
      <c r="AD28" s="101"/>
      <c r="AE28" s="88"/>
      <c r="AF28" s="101"/>
      <c r="AG28" s="101"/>
      <c r="AH28" s="88"/>
      <c r="AI28" s="101"/>
      <c r="AJ28" s="101"/>
      <c r="AK28" s="88"/>
      <c r="AL28" s="101">
        <v>0</v>
      </c>
      <c r="AM28" s="101"/>
      <c r="AN28" s="88"/>
      <c r="AO28" s="101"/>
      <c r="AP28" s="101"/>
      <c r="AQ28" s="88"/>
      <c r="AR28" s="101">
        <v>0</v>
      </c>
      <c r="AS28" s="101"/>
      <c r="AT28" s="88"/>
      <c r="AU28" s="101"/>
      <c r="AV28" s="101"/>
      <c r="AW28" s="88"/>
      <c r="AX28" s="101"/>
      <c r="AY28" s="101"/>
      <c r="AZ28" s="88"/>
      <c r="BA28" s="101">
        <v>0</v>
      </c>
      <c r="BB28" s="101"/>
      <c r="BC28" s="88"/>
      <c r="BD28" s="89"/>
      <c r="BE28" s="89"/>
    </row>
    <row r="29" spans="1:57" x14ac:dyDescent="0.25">
      <c r="A29" s="79">
        <v>8</v>
      </c>
      <c r="B29" s="80" t="s">
        <v>287</v>
      </c>
      <c r="C29" s="76">
        <f t="shared" si="1"/>
        <v>2140000</v>
      </c>
      <c r="D29" s="77">
        <f t="shared" si="1"/>
        <v>2140000</v>
      </c>
      <c r="E29" s="101">
        <v>104000</v>
      </c>
      <c r="F29" s="101">
        <f>E29</f>
        <v>104000</v>
      </c>
      <c r="G29" s="91">
        <f>+F29</f>
        <v>104000</v>
      </c>
      <c r="H29" s="101">
        <v>95000</v>
      </c>
      <c r="I29" s="101">
        <f>H29</f>
        <v>95000</v>
      </c>
      <c r="J29" s="91">
        <f>+I29</f>
        <v>95000</v>
      </c>
      <c r="K29" s="101">
        <v>77000</v>
      </c>
      <c r="L29" s="101">
        <f>K29</f>
        <v>77000</v>
      </c>
      <c r="M29" s="91">
        <f>+L29</f>
        <v>77000</v>
      </c>
      <c r="N29" s="101">
        <v>73000</v>
      </c>
      <c r="O29" s="101">
        <f>N29</f>
        <v>73000</v>
      </c>
      <c r="P29" s="91">
        <f>+O29</f>
        <v>73000</v>
      </c>
      <c r="Q29" s="101">
        <v>91000</v>
      </c>
      <c r="R29" s="101">
        <f>Q29</f>
        <v>91000</v>
      </c>
      <c r="S29" s="91">
        <f>+R29</f>
        <v>91000</v>
      </c>
      <c r="T29" s="101">
        <v>58000</v>
      </c>
      <c r="U29" s="101">
        <f>T29</f>
        <v>58000</v>
      </c>
      <c r="V29" s="91">
        <f>+U29</f>
        <v>58000</v>
      </c>
      <c r="W29" s="101">
        <v>103000</v>
      </c>
      <c r="X29" s="101">
        <f>W29</f>
        <v>103000</v>
      </c>
      <c r="Y29" s="91">
        <f>+X29</f>
        <v>103000</v>
      </c>
      <c r="Z29" s="101">
        <v>65000</v>
      </c>
      <c r="AA29" s="101">
        <f>Z29</f>
        <v>65000</v>
      </c>
      <c r="AB29" s="91">
        <f>+AA29</f>
        <v>65000</v>
      </c>
      <c r="AC29" s="101">
        <v>79000</v>
      </c>
      <c r="AD29" s="101">
        <f>AC29</f>
        <v>79000</v>
      </c>
      <c r="AE29" s="91">
        <f>+AD29</f>
        <v>79000</v>
      </c>
      <c r="AF29" s="101">
        <v>108000</v>
      </c>
      <c r="AG29" s="101">
        <f>AF29</f>
        <v>108000</v>
      </c>
      <c r="AH29" s="91">
        <f>+AG29</f>
        <v>108000</v>
      </c>
      <c r="AI29" s="101">
        <v>100000</v>
      </c>
      <c r="AJ29" s="101">
        <f>AI29</f>
        <v>100000</v>
      </c>
      <c r="AK29" s="91">
        <f>+AJ29</f>
        <v>100000</v>
      </c>
      <c r="AL29" s="101">
        <v>121000</v>
      </c>
      <c r="AM29" s="101">
        <f>AL29</f>
        <v>121000</v>
      </c>
      <c r="AN29" s="91">
        <f>+AM29</f>
        <v>121000</v>
      </c>
      <c r="AO29" s="101">
        <v>72000</v>
      </c>
      <c r="AP29" s="101">
        <f>AO29</f>
        <v>72000</v>
      </c>
      <c r="AQ29" s="91">
        <f>+AP29</f>
        <v>72000</v>
      </c>
      <c r="AR29" s="101">
        <v>37000</v>
      </c>
      <c r="AS29" s="101">
        <f>AR29</f>
        <v>37000</v>
      </c>
      <c r="AT29" s="91">
        <f>+AS29</f>
        <v>37000</v>
      </c>
      <c r="AU29" s="101">
        <v>90000</v>
      </c>
      <c r="AV29" s="101">
        <f>AU29</f>
        <v>90000</v>
      </c>
      <c r="AW29" s="91">
        <f>+AV29</f>
        <v>90000</v>
      </c>
      <c r="AX29" s="101">
        <v>94000</v>
      </c>
      <c r="AY29" s="101">
        <f>AX29</f>
        <v>94000</v>
      </c>
      <c r="AZ29" s="91">
        <f>+AY29</f>
        <v>94000</v>
      </c>
      <c r="BA29" s="101">
        <v>773000</v>
      </c>
      <c r="BB29" s="101">
        <f>BA29</f>
        <v>773000</v>
      </c>
      <c r="BC29" s="91">
        <f>+BB29</f>
        <v>773000</v>
      </c>
      <c r="BD29" s="81"/>
      <c r="BE29" s="81"/>
    </row>
    <row r="30" spans="1:57" s="92" customFormat="1" x14ac:dyDescent="0.25">
      <c r="A30" s="86">
        <v>9</v>
      </c>
      <c r="B30" s="87" t="s">
        <v>288</v>
      </c>
      <c r="C30" s="76">
        <f t="shared" si="1"/>
        <v>553000</v>
      </c>
      <c r="D30" s="77">
        <f t="shared" si="1"/>
        <v>553000</v>
      </c>
      <c r="E30" s="101">
        <f>SUM(E31:E33)</f>
        <v>24000</v>
      </c>
      <c r="F30" s="101">
        <f>SUM(F31:F33)</f>
        <v>24000</v>
      </c>
      <c r="G30" s="91">
        <f>F30</f>
        <v>24000</v>
      </c>
      <c r="H30" s="101">
        <f>SUM(H31:H33)</f>
        <v>31000</v>
      </c>
      <c r="I30" s="101">
        <f>SUM(I31:I33)</f>
        <v>31000</v>
      </c>
      <c r="J30" s="91">
        <f>I30</f>
        <v>31000</v>
      </c>
      <c r="K30" s="101">
        <f>SUM(K31:K33)</f>
        <v>23000</v>
      </c>
      <c r="L30" s="101">
        <f>SUM(L31:L33)</f>
        <v>23000</v>
      </c>
      <c r="M30" s="91">
        <f>L30</f>
        <v>23000</v>
      </c>
      <c r="N30" s="101">
        <f>SUM(N31:N33)</f>
        <v>16000</v>
      </c>
      <c r="O30" s="101">
        <f>SUM(O31:O33)</f>
        <v>16000</v>
      </c>
      <c r="P30" s="91">
        <f>O30</f>
        <v>16000</v>
      </c>
      <c r="Q30" s="101">
        <f>SUM(Q31:Q33)</f>
        <v>17000</v>
      </c>
      <c r="R30" s="101">
        <f>SUM(R31:R33)</f>
        <v>17000</v>
      </c>
      <c r="S30" s="91">
        <f>R30</f>
        <v>17000</v>
      </c>
      <c r="T30" s="101">
        <f>SUM(T31:T33)</f>
        <v>10000</v>
      </c>
      <c r="U30" s="101">
        <f>SUM(U31:U33)</f>
        <v>10000</v>
      </c>
      <c r="V30" s="91">
        <f>U30</f>
        <v>10000</v>
      </c>
      <c r="W30" s="101">
        <f>SUM(W31:W33)</f>
        <v>18000</v>
      </c>
      <c r="X30" s="101">
        <f>SUM(X31:X33)</f>
        <v>18000</v>
      </c>
      <c r="Y30" s="91">
        <f>X30</f>
        <v>18000</v>
      </c>
      <c r="Z30" s="101">
        <f>SUM(Z31:Z33)</f>
        <v>13000</v>
      </c>
      <c r="AA30" s="101">
        <f>SUM(AA31:AA33)</f>
        <v>13000</v>
      </c>
      <c r="AB30" s="91">
        <f>AA30</f>
        <v>13000</v>
      </c>
      <c r="AC30" s="101">
        <f>SUM(AC31:AC33)</f>
        <v>23000</v>
      </c>
      <c r="AD30" s="101">
        <f>SUM(AD31:AD33)</f>
        <v>23000</v>
      </c>
      <c r="AE30" s="91">
        <f>AD30</f>
        <v>23000</v>
      </c>
      <c r="AF30" s="101">
        <f>SUM(AF31:AF33)</f>
        <v>30000</v>
      </c>
      <c r="AG30" s="101">
        <f>SUM(AG31:AG33)</f>
        <v>30000</v>
      </c>
      <c r="AH30" s="91">
        <f>AG30</f>
        <v>30000</v>
      </c>
      <c r="AI30" s="101">
        <f>SUM(AI31:AI33)</f>
        <v>24000</v>
      </c>
      <c r="AJ30" s="101">
        <f>SUM(AJ31:AJ33)</f>
        <v>24000</v>
      </c>
      <c r="AK30" s="91">
        <f>AJ30</f>
        <v>24000</v>
      </c>
      <c r="AL30" s="101">
        <f>SUM(AL31:AL33)</f>
        <v>36000</v>
      </c>
      <c r="AM30" s="101">
        <f>SUM(AM31:AM33)</f>
        <v>36000</v>
      </c>
      <c r="AN30" s="91">
        <f>AM30</f>
        <v>36000</v>
      </c>
      <c r="AO30" s="101">
        <f>SUM(AO31:AO33)</f>
        <v>17000</v>
      </c>
      <c r="AP30" s="101">
        <f>SUM(AP31:AP33)</f>
        <v>17000</v>
      </c>
      <c r="AQ30" s="91">
        <f>AP30</f>
        <v>17000</v>
      </c>
      <c r="AR30" s="101">
        <f>SUM(AR31:AR33)</f>
        <v>13000</v>
      </c>
      <c r="AS30" s="101">
        <f>SUM(AS31:AS33)</f>
        <v>13000</v>
      </c>
      <c r="AT30" s="91">
        <f>AS30</f>
        <v>13000</v>
      </c>
      <c r="AU30" s="101">
        <f>SUM(AU31:AU33)</f>
        <v>18000</v>
      </c>
      <c r="AV30" s="101">
        <f>SUM(AV31:AV33)</f>
        <v>18000</v>
      </c>
      <c r="AW30" s="91">
        <f>AV30</f>
        <v>18000</v>
      </c>
      <c r="AX30" s="101">
        <f>SUM(AX31:AX33)</f>
        <v>20000</v>
      </c>
      <c r="AY30" s="101">
        <f>SUM(AY31:AY33)</f>
        <v>20000</v>
      </c>
      <c r="AZ30" s="91">
        <f>AY30</f>
        <v>20000</v>
      </c>
      <c r="BA30" s="101">
        <f>SUM(BA31:BA33)</f>
        <v>220000</v>
      </c>
      <c r="BB30" s="101">
        <f>SUM(BB31:BB33)</f>
        <v>220000</v>
      </c>
      <c r="BC30" s="91">
        <f>BB30</f>
        <v>220000</v>
      </c>
      <c r="BD30" s="89"/>
      <c r="BE30" s="89"/>
    </row>
    <row r="31" spans="1:57" x14ac:dyDescent="0.25">
      <c r="A31" s="82"/>
      <c r="B31" s="75" t="s">
        <v>289</v>
      </c>
      <c r="C31" s="76">
        <f t="shared" si="1"/>
        <v>208100</v>
      </c>
      <c r="D31" s="77">
        <f t="shared" si="1"/>
        <v>208100</v>
      </c>
      <c r="E31" s="102">
        <v>10900</v>
      </c>
      <c r="F31" s="102">
        <f>E31</f>
        <v>10900</v>
      </c>
      <c r="H31" s="102">
        <v>15800</v>
      </c>
      <c r="I31" s="102">
        <f>H31</f>
        <v>15800</v>
      </c>
      <c r="K31" s="102">
        <v>3000</v>
      </c>
      <c r="L31" s="102">
        <f>K31</f>
        <v>3000</v>
      </c>
      <c r="N31" s="102">
        <v>3300</v>
      </c>
      <c r="O31" s="102">
        <f>N31</f>
        <v>3300</v>
      </c>
      <c r="Q31" s="102">
        <v>2400</v>
      </c>
      <c r="R31" s="102">
        <f>Q31</f>
        <v>2400</v>
      </c>
      <c r="T31" s="102">
        <v>1200</v>
      </c>
      <c r="U31" s="102">
        <f>T31</f>
        <v>1200</v>
      </c>
      <c r="W31" s="102">
        <v>7500</v>
      </c>
      <c r="X31" s="102">
        <f>W31</f>
        <v>7500</v>
      </c>
      <c r="Z31" s="102">
        <v>2100</v>
      </c>
      <c r="AA31" s="102">
        <f>Z31</f>
        <v>2100</v>
      </c>
      <c r="AC31" s="102">
        <v>12300</v>
      </c>
      <c r="AD31" s="102">
        <f>AC31</f>
        <v>12300</v>
      </c>
      <c r="AF31" s="102">
        <v>9300</v>
      </c>
      <c r="AG31" s="102">
        <f>AF31</f>
        <v>9300</v>
      </c>
      <c r="AI31" s="102">
        <v>4300</v>
      </c>
      <c r="AJ31" s="102">
        <f>AI31</f>
        <v>4300</v>
      </c>
      <c r="AL31" s="102">
        <v>17800</v>
      </c>
      <c r="AM31" s="102">
        <f>AL31</f>
        <v>17800</v>
      </c>
      <c r="AO31" s="102">
        <v>7800</v>
      </c>
      <c r="AP31" s="102">
        <f>AO31</f>
        <v>7800</v>
      </c>
      <c r="AR31" s="102">
        <v>3000</v>
      </c>
      <c r="AS31" s="102">
        <f>AR31</f>
        <v>3000</v>
      </c>
      <c r="AU31" s="102">
        <v>4800</v>
      </c>
      <c r="AV31" s="102">
        <f>AU31</f>
        <v>4800</v>
      </c>
      <c r="AX31" s="102">
        <v>3000</v>
      </c>
      <c r="AY31" s="102">
        <f>+AX31</f>
        <v>3000</v>
      </c>
      <c r="BA31" s="102">
        <v>99600</v>
      </c>
      <c r="BB31" s="102">
        <f>BA31</f>
        <v>99600</v>
      </c>
      <c r="BD31" s="76"/>
      <c r="BE31" s="76"/>
    </row>
    <row r="32" spans="1:57" x14ac:dyDescent="0.25">
      <c r="A32" s="82"/>
      <c r="B32" s="75" t="s">
        <v>290</v>
      </c>
      <c r="C32" s="76">
        <f t="shared" si="1"/>
        <v>344900</v>
      </c>
      <c r="D32" s="77">
        <f t="shared" si="1"/>
        <v>344900</v>
      </c>
      <c r="E32" s="102">
        <v>13100</v>
      </c>
      <c r="F32" s="102">
        <f>E32</f>
        <v>13100</v>
      </c>
      <c r="H32" s="102">
        <v>15200</v>
      </c>
      <c r="I32" s="102">
        <f>H32</f>
        <v>15200</v>
      </c>
      <c r="K32" s="102">
        <v>20000</v>
      </c>
      <c r="L32" s="102">
        <f>K32</f>
        <v>20000</v>
      </c>
      <c r="N32" s="102">
        <v>12700</v>
      </c>
      <c r="O32" s="102">
        <f>N32</f>
        <v>12700</v>
      </c>
      <c r="Q32" s="102">
        <v>14600</v>
      </c>
      <c r="R32" s="102">
        <f>Q32</f>
        <v>14600</v>
      </c>
      <c r="T32" s="102">
        <v>8800</v>
      </c>
      <c r="U32" s="102">
        <f>T32</f>
        <v>8800</v>
      </c>
      <c r="W32" s="102">
        <v>10500</v>
      </c>
      <c r="X32" s="102">
        <f>W32</f>
        <v>10500</v>
      </c>
      <c r="Z32" s="102">
        <v>10900</v>
      </c>
      <c r="AA32" s="102">
        <f>Z32</f>
        <v>10900</v>
      </c>
      <c r="AC32" s="102">
        <v>10700</v>
      </c>
      <c r="AD32" s="102">
        <f>AC32</f>
        <v>10700</v>
      </c>
      <c r="AF32" s="102">
        <v>20700</v>
      </c>
      <c r="AG32" s="102">
        <f>AF32</f>
        <v>20700</v>
      </c>
      <c r="AI32" s="102">
        <v>19700</v>
      </c>
      <c r="AJ32" s="102">
        <f>AI32</f>
        <v>19700</v>
      </c>
      <c r="AL32" s="102">
        <v>18200</v>
      </c>
      <c r="AM32" s="102">
        <f>AL32</f>
        <v>18200</v>
      </c>
      <c r="AO32" s="102">
        <v>9200</v>
      </c>
      <c r="AP32" s="102">
        <f>AO32</f>
        <v>9200</v>
      </c>
      <c r="AR32" s="102">
        <v>10000</v>
      </c>
      <c r="AS32" s="102">
        <f>AR32</f>
        <v>10000</v>
      </c>
      <c r="AU32" s="102">
        <v>13200</v>
      </c>
      <c r="AV32" s="102">
        <f>AU32</f>
        <v>13200</v>
      </c>
      <c r="AX32" s="102">
        <v>17000</v>
      </c>
      <c r="AY32" s="102">
        <f>+AX32</f>
        <v>17000</v>
      </c>
      <c r="BA32" s="102">
        <v>120400</v>
      </c>
      <c r="BB32" s="102">
        <f>BA32</f>
        <v>120400</v>
      </c>
      <c r="BD32" s="76"/>
      <c r="BE32" s="76"/>
    </row>
    <row r="33" spans="1:57" x14ac:dyDescent="0.25">
      <c r="A33" s="82"/>
      <c r="B33" s="75" t="s">
        <v>291</v>
      </c>
      <c r="C33" s="76">
        <f t="shared" si="1"/>
        <v>0</v>
      </c>
      <c r="D33" s="77">
        <f t="shared" si="1"/>
        <v>0</v>
      </c>
      <c r="E33" s="102"/>
      <c r="F33" s="102"/>
      <c r="H33" s="102"/>
      <c r="I33" s="102"/>
      <c r="K33" s="102"/>
      <c r="L33" s="102"/>
      <c r="N33" s="102"/>
      <c r="O33" s="102"/>
      <c r="Q33" s="102"/>
      <c r="R33" s="102"/>
      <c r="T33" s="102"/>
      <c r="U33" s="102"/>
      <c r="W33" s="102"/>
      <c r="X33" s="102"/>
      <c r="Z33" s="102"/>
      <c r="AA33" s="102"/>
      <c r="AC33" s="102"/>
      <c r="AD33" s="102"/>
      <c r="AF33" s="102"/>
      <c r="AG33" s="102"/>
      <c r="AI33" s="102"/>
      <c r="AJ33" s="102"/>
      <c r="AL33" s="102"/>
      <c r="AM33" s="102"/>
      <c r="AO33" s="102"/>
      <c r="AP33" s="102"/>
      <c r="AR33" s="102"/>
      <c r="AS33" s="102"/>
      <c r="AU33" s="102"/>
      <c r="AV33" s="102"/>
      <c r="AX33" s="102"/>
      <c r="AY33" s="102"/>
      <c r="BA33" s="102">
        <v>0</v>
      </c>
      <c r="BB33" s="102">
        <f>BA33</f>
        <v>0</v>
      </c>
      <c r="BD33" s="76"/>
      <c r="BE33" s="76"/>
    </row>
    <row r="34" spans="1:57" x14ac:dyDescent="0.25">
      <c r="A34" s="79">
        <v>10</v>
      </c>
      <c r="B34" s="80" t="s">
        <v>292</v>
      </c>
      <c r="C34" s="76">
        <f t="shared" si="1"/>
        <v>0</v>
      </c>
      <c r="D34" s="77">
        <f t="shared" si="1"/>
        <v>0</v>
      </c>
      <c r="E34" s="101"/>
      <c r="F34" s="101">
        <f>E34</f>
        <v>0</v>
      </c>
      <c r="H34" s="101"/>
      <c r="I34" s="101">
        <f>H34</f>
        <v>0</v>
      </c>
      <c r="K34" s="101"/>
      <c r="L34" s="101">
        <f>K34</f>
        <v>0</v>
      </c>
      <c r="N34" s="101"/>
      <c r="O34" s="101">
        <f>N34</f>
        <v>0</v>
      </c>
      <c r="Q34" s="101"/>
      <c r="R34" s="101">
        <f>Q34</f>
        <v>0</v>
      </c>
      <c r="T34" s="101"/>
      <c r="U34" s="101">
        <f>T34</f>
        <v>0</v>
      </c>
      <c r="W34" s="101"/>
      <c r="X34" s="101">
        <f>W34</f>
        <v>0</v>
      </c>
      <c r="Z34" s="101"/>
      <c r="AA34" s="101">
        <f>Z34</f>
        <v>0</v>
      </c>
      <c r="AC34" s="101"/>
      <c r="AD34" s="101">
        <f>AC34</f>
        <v>0</v>
      </c>
      <c r="AF34" s="101"/>
      <c r="AG34" s="101">
        <f>AF34</f>
        <v>0</v>
      </c>
      <c r="AI34" s="101"/>
      <c r="AJ34" s="101">
        <f>AI34</f>
        <v>0</v>
      </c>
      <c r="AL34" s="101"/>
      <c r="AM34" s="101">
        <f>AL34</f>
        <v>0</v>
      </c>
      <c r="AO34" s="101"/>
      <c r="AP34" s="101">
        <f>AO34</f>
        <v>0</v>
      </c>
      <c r="AR34" s="101"/>
      <c r="AS34" s="101">
        <f>AR34</f>
        <v>0</v>
      </c>
      <c r="AU34" s="101"/>
      <c r="AV34" s="101">
        <f>AU34</f>
        <v>0</v>
      </c>
      <c r="AX34" s="101"/>
      <c r="AY34" s="101">
        <f>AX34</f>
        <v>0</v>
      </c>
      <c r="BA34" s="101"/>
      <c r="BB34" s="101">
        <f>BA34</f>
        <v>0</v>
      </c>
      <c r="BD34" s="81"/>
      <c r="BE34" s="81"/>
    </row>
    <row r="35" spans="1:57" s="98" customFormat="1" x14ac:dyDescent="0.25">
      <c r="A35" s="93">
        <v>11</v>
      </c>
      <c r="B35" s="94" t="s">
        <v>131</v>
      </c>
      <c r="C35" s="76">
        <f t="shared" si="1"/>
        <v>21000</v>
      </c>
      <c r="D35" s="77">
        <f t="shared" si="1"/>
        <v>21000</v>
      </c>
      <c r="E35" s="103">
        <v>1000</v>
      </c>
      <c r="F35" s="103">
        <f>E35</f>
        <v>1000</v>
      </c>
      <c r="G35" s="96">
        <f>F35</f>
        <v>1000</v>
      </c>
      <c r="H35" s="103">
        <v>1000</v>
      </c>
      <c r="I35" s="103">
        <f>H35</f>
        <v>1000</v>
      </c>
      <c r="J35" s="96">
        <f>I35</f>
        <v>1000</v>
      </c>
      <c r="K35" s="103">
        <v>1000</v>
      </c>
      <c r="L35" s="103">
        <f>K35</f>
        <v>1000</v>
      </c>
      <c r="M35" s="96">
        <f>L35</f>
        <v>1000</v>
      </c>
      <c r="N35" s="103">
        <v>1000</v>
      </c>
      <c r="O35" s="103">
        <f>N35</f>
        <v>1000</v>
      </c>
      <c r="P35" s="96">
        <f>O35</f>
        <v>1000</v>
      </c>
      <c r="Q35" s="103">
        <v>1000</v>
      </c>
      <c r="R35" s="103">
        <f>Q35</f>
        <v>1000</v>
      </c>
      <c r="S35" s="96">
        <f>R35</f>
        <v>1000</v>
      </c>
      <c r="T35" s="103">
        <v>1000</v>
      </c>
      <c r="U35" s="103">
        <f>T35</f>
        <v>1000</v>
      </c>
      <c r="V35" s="96">
        <f>U35</f>
        <v>1000</v>
      </c>
      <c r="W35" s="103">
        <v>1000</v>
      </c>
      <c r="X35" s="103">
        <f>W35</f>
        <v>1000</v>
      </c>
      <c r="Y35" s="96">
        <f>X35</f>
        <v>1000</v>
      </c>
      <c r="Z35" s="103">
        <v>1000</v>
      </c>
      <c r="AA35" s="103">
        <f>Z35</f>
        <v>1000</v>
      </c>
      <c r="AB35" s="96">
        <f>AA35</f>
        <v>1000</v>
      </c>
      <c r="AC35" s="103">
        <v>2000</v>
      </c>
      <c r="AD35" s="103">
        <f>AC35</f>
        <v>2000</v>
      </c>
      <c r="AE35" s="96">
        <f>AD35</f>
        <v>2000</v>
      </c>
      <c r="AF35" s="103">
        <v>1000</v>
      </c>
      <c r="AG35" s="103">
        <f>AF35</f>
        <v>1000</v>
      </c>
      <c r="AH35" s="96">
        <f>AG35</f>
        <v>1000</v>
      </c>
      <c r="AI35" s="103">
        <v>1000</v>
      </c>
      <c r="AJ35" s="103">
        <f>AI35</f>
        <v>1000</v>
      </c>
      <c r="AK35" s="96">
        <f>AJ35</f>
        <v>1000</v>
      </c>
      <c r="AL35" s="103">
        <v>1000</v>
      </c>
      <c r="AM35" s="103">
        <f>AL35</f>
        <v>1000</v>
      </c>
      <c r="AN35" s="96">
        <f>AM35</f>
        <v>1000</v>
      </c>
      <c r="AO35" s="103">
        <v>1000</v>
      </c>
      <c r="AP35" s="103">
        <f>AO35</f>
        <v>1000</v>
      </c>
      <c r="AQ35" s="96">
        <f>AP35</f>
        <v>1000</v>
      </c>
      <c r="AR35" s="103">
        <v>2000</v>
      </c>
      <c r="AS35" s="103">
        <f>AR35</f>
        <v>2000</v>
      </c>
      <c r="AT35" s="96">
        <f>AS35</f>
        <v>2000</v>
      </c>
      <c r="AU35" s="103">
        <v>1000</v>
      </c>
      <c r="AV35" s="103">
        <f>AU35</f>
        <v>1000</v>
      </c>
      <c r="AW35" s="96">
        <f>AV35</f>
        <v>1000</v>
      </c>
      <c r="AX35" s="103">
        <v>2000</v>
      </c>
      <c r="AY35" s="103">
        <f>AX35</f>
        <v>2000</v>
      </c>
      <c r="AZ35" s="96">
        <f>AY35</f>
        <v>2000</v>
      </c>
      <c r="BA35" s="103">
        <v>2000</v>
      </c>
      <c r="BB35" s="103">
        <f>BA35</f>
        <v>2000</v>
      </c>
      <c r="BC35" s="96">
        <f>BB35</f>
        <v>2000</v>
      </c>
      <c r="BD35" s="97"/>
      <c r="BE35" s="97"/>
    </row>
    <row r="36" spans="1:57" x14ac:dyDescent="0.25">
      <c r="E36" s="95"/>
      <c r="F36" s="95"/>
      <c r="H36" s="95"/>
      <c r="I36" s="95"/>
      <c r="K36" s="95"/>
      <c r="L36" s="95"/>
      <c r="N36" s="95"/>
      <c r="O36" s="95"/>
      <c r="Z36" s="95"/>
      <c r="AA36" s="95"/>
      <c r="AC36" s="95"/>
      <c r="AD36" s="95"/>
      <c r="AI36" s="95"/>
      <c r="AJ36" s="95"/>
      <c r="AL36" s="95"/>
      <c r="AM36" s="95"/>
      <c r="AO36" s="95"/>
      <c r="AP36" s="95"/>
      <c r="AR36" s="95"/>
      <c r="AS36" s="95"/>
      <c r="AU36" s="95"/>
      <c r="AV36" s="95"/>
      <c r="AX36" s="95"/>
      <c r="AY36" s="95"/>
      <c r="BA36" s="95"/>
      <c r="BB36" s="95"/>
    </row>
  </sheetData>
  <mergeCells count="34">
    <mergeCell ref="C2:O2"/>
    <mergeCell ref="Q2:AG2"/>
    <mergeCell ref="AI2:AS2"/>
    <mergeCell ref="AU2:BE2"/>
    <mergeCell ref="C3:O3"/>
    <mergeCell ref="Q3:AG3"/>
    <mergeCell ref="AI3:AS3"/>
    <mergeCell ref="AU3:BE3"/>
    <mergeCell ref="A4:O4"/>
    <mergeCell ref="Z4:AG4"/>
    <mergeCell ref="AI4:AS4"/>
    <mergeCell ref="AX4:BE4"/>
    <mergeCell ref="A5:A6"/>
    <mergeCell ref="B5:B6"/>
    <mergeCell ref="C5:D5"/>
    <mergeCell ref="E5:F5"/>
    <mergeCell ref="H5:I5"/>
    <mergeCell ref="K5:L5"/>
    <mergeCell ref="N5:O5"/>
    <mergeCell ref="Q5:R5"/>
    <mergeCell ref="T5:U5"/>
    <mergeCell ref="W5:X5"/>
    <mergeCell ref="Z5:AA5"/>
    <mergeCell ref="AC5:AD5"/>
    <mergeCell ref="AX5:AY5"/>
    <mergeCell ref="BA5:BB5"/>
    <mergeCell ref="BD5:BD6"/>
    <mergeCell ref="BE5:BE6"/>
    <mergeCell ref="AF5:AG5"/>
    <mergeCell ref="AI5:AJ5"/>
    <mergeCell ref="AL5:AM5"/>
    <mergeCell ref="AO5:AP5"/>
    <mergeCell ref="AR5:AS5"/>
    <mergeCell ref="AU5:AV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29"/>
  <sheetViews>
    <sheetView zoomScale="90" zoomScaleNormal="90" workbookViewId="0">
      <selection activeCell="X15" sqref="X15"/>
    </sheetView>
  </sheetViews>
  <sheetFormatPr defaultRowHeight="15" x14ac:dyDescent="0.25"/>
  <cols>
    <col min="1" max="1" width="5.25" style="513" customWidth="1"/>
    <col min="2" max="2" width="21" style="513" customWidth="1"/>
    <col min="3" max="3" width="12.25" style="513" customWidth="1"/>
    <col min="4" max="4" width="9.5" style="513" customWidth="1"/>
    <col min="5" max="5" width="10" style="513" customWidth="1"/>
    <col min="6" max="6" width="11.875" style="513" customWidth="1"/>
    <col min="7" max="7" width="9" style="513" hidden="1" customWidth="1"/>
    <col min="8" max="8" width="10.25" style="513" hidden="1" customWidth="1"/>
    <col min="9" max="9" width="9.625" style="513" hidden="1" customWidth="1"/>
    <col min="10" max="10" width="9" style="513" hidden="1" customWidth="1"/>
    <col min="11" max="11" width="10.625" style="513" hidden="1" customWidth="1"/>
    <col min="12" max="13" width="9" style="513" hidden="1" customWidth="1"/>
    <col min="14" max="15" width="10.25" style="513" customWidth="1"/>
    <col min="16" max="17" width="10.25" style="513" hidden="1" customWidth="1"/>
    <col min="18" max="18" width="10.25" style="513" customWidth="1"/>
    <col min="19" max="19" width="9" style="513" hidden="1" customWidth="1"/>
    <col min="20" max="20" width="10.25" style="513" customWidth="1"/>
    <col min="21" max="21" width="9.625" style="513" customWidth="1"/>
    <col min="22" max="22" width="9" style="513" hidden="1" customWidth="1"/>
    <col min="23" max="23" width="10.625" style="513" hidden="1" customWidth="1"/>
    <col min="24" max="24" width="9" style="513" customWidth="1"/>
    <col min="25" max="25" width="9" style="513" hidden="1" customWidth="1"/>
    <col min="26" max="27" width="10.25" style="513" customWidth="1"/>
    <col min="28" max="29" width="10.25" style="513" hidden="1" customWidth="1"/>
    <col min="30" max="30" width="10.25" style="513" customWidth="1"/>
    <col min="31" max="31" width="9" style="513" hidden="1" customWidth="1"/>
    <col min="32" max="32" width="9" style="513" customWidth="1"/>
    <col min="33" max="33" width="10.125" style="513" customWidth="1"/>
    <col min="34" max="34" width="13.25" style="513" customWidth="1"/>
    <col min="35" max="16384" width="9" style="513"/>
  </cols>
  <sheetData>
    <row r="1" spans="1:34" ht="15.75" x14ac:dyDescent="0.25">
      <c r="A1" s="1071"/>
      <c r="B1" s="1071"/>
      <c r="AH1" s="568" t="s">
        <v>598</v>
      </c>
    </row>
    <row r="2" spans="1:34" s="515" customFormat="1" ht="15.75" customHeight="1" x14ac:dyDescent="0.25">
      <c r="A2" s="1073" t="s">
        <v>593</v>
      </c>
      <c r="B2" s="1073"/>
      <c r="C2" s="1073"/>
      <c r="D2" s="1073"/>
      <c r="E2" s="1073"/>
      <c r="F2" s="1073"/>
      <c r="G2" s="1073"/>
      <c r="H2" s="1073"/>
      <c r="I2" s="1073"/>
      <c r="J2" s="1073"/>
      <c r="K2" s="1073"/>
      <c r="L2" s="1073"/>
      <c r="M2" s="1073"/>
      <c r="N2" s="1073"/>
      <c r="O2" s="1073"/>
      <c r="P2" s="1073"/>
      <c r="Q2" s="1073"/>
      <c r="R2" s="1073"/>
      <c r="S2" s="1073"/>
      <c r="T2" s="1073"/>
      <c r="U2" s="1073"/>
      <c r="V2" s="1073"/>
      <c r="W2" s="1073"/>
      <c r="X2" s="1073"/>
      <c r="Y2" s="1073"/>
      <c r="Z2" s="1073"/>
      <c r="AA2" s="1073"/>
      <c r="AB2" s="1073"/>
      <c r="AC2" s="1073"/>
      <c r="AD2" s="1073"/>
      <c r="AE2" s="1073"/>
      <c r="AF2" s="1073"/>
      <c r="AG2" s="1073"/>
      <c r="AH2" s="1073"/>
    </row>
    <row r="3" spans="1:34" s="515" customFormat="1" ht="15.75" customHeight="1" x14ac:dyDescent="0.25">
      <c r="A3" s="1074" t="str">
        <f>'Biểu 4.4'!A3:C3</f>
        <v xml:space="preserve">(Kèm theo Nghị quyết  số      /NQ-HĐND ngày       /12/2024 của Hội đồng nhân dân huyện Na Rì) </v>
      </c>
      <c r="B3" s="1074"/>
      <c r="C3" s="1074"/>
      <c r="D3" s="1074"/>
      <c r="E3" s="1074"/>
      <c r="F3" s="1074"/>
      <c r="G3" s="1074"/>
      <c r="H3" s="1074"/>
      <c r="I3" s="1074"/>
      <c r="J3" s="1074"/>
      <c r="K3" s="1074"/>
      <c r="L3" s="1074"/>
      <c r="M3" s="1074"/>
      <c r="N3" s="1074"/>
      <c r="O3" s="1074"/>
      <c r="P3" s="1074"/>
      <c r="Q3" s="1074"/>
      <c r="R3" s="1074"/>
      <c r="S3" s="1074"/>
      <c r="T3" s="1074"/>
      <c r="U3" s="1074"/>
      <c r="V3" s="1074"/>
      <c r="W3" s="1074"/>
      <c r="X3" s="1074"/>
      <c r="Y3" s="1074"/>
      <c r="Z3" s="1074"/>
      <c r="AA3" s="1074"/>
      <c r="AB3" s="1074"/>
      <c r="AC3" s="1074"/>
      <c r="AD3" s="1074"/>
      <c r="AE3" s="1074"/>
      <c r="AF3" s="1074"/>
      <c r="AG3" s="1074"/>
      <c r="AH3" s="1074"/>
    </row>
    <row r="4" spans="1:34" x14ac:dyDescent="0.25">
      <c r="A4" s="1072"/>
      <c r="B4" s="1072"/>
      <c r="C4" s="499"/>
      <c r="D4" s="499"/>
      <c r="E4" s="499"/>
      <c r="F4" s="499"/>
    </row>
    <row r="5" spans="1:34" ht="30" hidden="1" customHeight="1" x14ac:dyDescent="0.25">
      <c r="A5" s="499"/>
      <c r="B5" s="499"/>
      <c r="C5" s="500"/>
      <c r="D5" s="500"/>
      <c r="E5" s="499"/>
      <c r="F5" s="499"/>
    </row>
    <row r="6" spans="1:34" s="514" customFormat="1" ht="25.5" customHeight="1" x14ac:dyDescent="0.25">
      <c r="A6" s="1064"/>
      <c r="B6" s="1064"/>
      <c r="C6" s="1065" t="s">
        <v>592</v>
      </c>
      <c r="D6" s="1064" t="s">
        <v>591</v>
      </c>
      <c r="E6" s="1064"/>
      <c r="F6" s="1064"/>
      <c r="G6" s="1064" t="s">
        <v>590</v>
      </c>
      <c r="H6" s="1064"/>
      <c r="I6" s="1064"/>
      <c r="J6" s="1064"/>
      <c r="K6" s="1064"/>
      <c r="L6" s="1064"/>
      <c r="M6" s="1064"/>
      <c r="N6" s="1064"/>
      <c r="O6" s="1064"/>
      <c r="P6" s="1064"/>
      <c r="Q6" s="1064"/>
      <c r="R6" s="1064"/>
      <c r="S6" s="1064" t="s">
        <v>589</v>
      </c>
      <c r="T6" s="1064"/>
      <c r="U6" s="1064"/>
      <c r="V6" s="1064"/>
      <c r="W6" s="1064"/>
      <c r="X6" s="1064"/>
      <c r="Y6" s="1064"/>
      <c r="Z6" s="1064"/>
      <c r="AA6" s="1064"/>
      <c r="AB6" s="1064"/>
      <c r="AC6" s="1064"/>
      <c r="AD6" s="1064"/>
      <c r="AE6" s="1064" t="s">
        <v>455</v>
      </c>
      <c r="AF6" s="1064"/>
      <c r="AG6" s="1064"/>
      <c r="AH6" s="1068" t="s">
        <v>588</v>
      </c>
    </row>
    <row r="7" spans="1:34" s="514" customFormat="1" ht="34.9" customHeight="1" x14ac:dyDescent="0.25">
      <c r="A7" s="1064"/>
      <c r="B7" s="1064"/>
      <c r="C7" s="1066"/>
      <c r="D7" s="1064"/>
      <c r="E7" s="1064"/>
      <c r="F7" s="1064"/>
      <c r="G7" s="1064" t="s">
        <v>456</v>
      </c>
      <c r="H7" s="1064"/>
      <c r="I7" s="1064"/>
      <c r="J7" s="1064"/>
      <c r="K7" s="1064"/>
      <c r="L7" s="1064"/>
      <c r="M7" s="1064" t="s">
        <v>457</v>
      </c>
      <c r="N7" s="1064"/>
      <c r="O7" s="1064"/>
      <c r="P7" s="1064"/>
      <c r="Q7" s="1064"/>
      <c r="R7" s="1064"/>
      <c r="S7" s="1064" t="s">
        <v>456</v>
      </c>
      <c r="T7" s="1064"/>
      <c r="U7" s="1064"/>
      <c r="V7" s="1064"/>
      <c r="W7" s="1064"/>
      <c r="X7" s="1064"/>
      <c r="Y7" s="1064" t="s">
        <v>457</v>
      </c>
      <c r="Z7" s="1064"/>
      <c r="AA7" s="1064"/>
      <c r="AB7" s="1064"/>
      <c r="AC7" s="1064"/>
      <c r="AD7" s="1064"/>
      <c r="AE7" s="1064"/>
      <c r="AF7" s="1064"/>
      <c r="AG7" s="1064"/>
      <c r="AH7" s="1069"/>
    </row>
    <row r="8" spans="1:34" s="514" customFormat="1" ht="13.9" customHeight="1" x14ac:dyDescent="0.25">
      <c r="A8" s="1064"/>
      <c r="B8" s="1064"/>
      <c r="C8" s="1066"/>
      <c r="D8" s="1064"/>
      <c r="E8" s="1064"/>
      <c r="F8" s="1064"/>
      <c r="G8" s="1064" t="s">
        <v>585</v>
      </c>
      <c r="H8" s="1064" t="s">
        <v>458</v>
      </c>
      <c r="I8" s="1064" t="s">
        <v>587</v>
      </c>
      <c r="J8" s="1064" t="s">
        <v>79</v>
      </c>
      <c r="K8" s="1064"/>
      <c r="L8" s="1064" t="s">
        <v>459</v>
      </c>
      <c r="M8" s="1064" t="s">
        <v>585</v>
      </c>
      <c r="N8" s="1064" t="s">
        <v>460</v>
      </c>
      <c r="O8" s="1064" t="s">
        <v>587</v>
      </c>
      <c r="P8" s="1064" t="s">
        <v>79</v>
      </c>
      <c r="Q8" s="1064"/>
      <c r="R8" s="1064" t="s">
        <v>459</v>
      </c>
      <c r="S8" s="1064" t="s">
        <v>585</v>
      </c>
      <c r="T8" s="1064" t="s">
        <v>458</v>
      </c>
      <c r="U8" s="1064" t="s">
        <v>586</v>
      </c>
      <c r="V8" s="1064" t="s">
        <v>79</v>
      </c>
      <c r="W8" s="1064"/>
      <c r="X8" s="1064" t="s">
        <v>459</v>
      </c>
      <c r="Y8" s="1064" t="s">
        <v>585</v>
      </c>
      <c r="Z8" s="1064" t="s">
        <v>460</v>
      </c>
      <c r="AA8" s="1064" t="s">
        <v>586</v>
      </c>
      <c r="AB8" s="1064" t="s">
        <v>79</v>
      </c>
      <c r="AC8" s="1064"/>
      <c r="AD8" s="1064" t="s">
        <v>459</v>
      </c>
      <c r="AE8" s="1064" t="s">
        <v>585</v>
      </c>
      <c r="AF8" s="1064" t="s">
        <v>584</v>
      </c>
      <c r="AG8" s="1064" t="s">
        <v>583</v>
      </c>
      <c r="AH8" s="1069"/>
    </row>
    <row r="9" spans="1:34" s="514" customFormat="1" ht="85.5" x14ac:dyDescent="0.25">
      <c r="A9" s="1064"/>
      <c r="B9" s="1064"/>
      <c r="C9" s="1067"/>
      <c r="D9" s="498" t="s">
        <v>582</v>
      </c>
      <c r="E9" s="498" t="s">
        <v>458</v>
      </c>
      <c r="F9" s="498" t="s">
        <v>581</v>
      </c>
      <c r="G9" s="1064"/>
      <c r="H9" s="1064"/>
      <c r="I9" s="1064"/>
      <c r="J9" s="496" t="s">
        <v>580</v>
      </c>
      <c r="K9" s="496" t="s">
        <v>461</v>
      </c>
      <c r="L9" s="1064"/>
      <c r="M9" s="1064"/>
      <c r="N9" s="1064"/>
      <c r="O9" s="1064"/>
      <c r="P9" s="496" t="s">
        <v>580</v>
      </c>
      <c r="Q9" s="496" t="s">
        <v>461</v>
      </c>
      <c r="R9" s="1064"/>
      <c r="S9" s="1064"/>
      <c r="T9" s="1064"/>
      <c r="U9" s="1064"/>
      <c r="V9" s="496" t="s">
        <v>580</v>
      </c>
      <c r="W9" s="496" t="s">
        <v>461</v>
      </c>
      <c r="X9" s="1064"/>
      <c r="Y9" s="1064"/>
      <c r="Z9" s="1064"/>
      <c r="AA9" s="1064"/>
      <c r="AB9" s="496" t="s">
        <v>580</v>
      </c>
      <c r="AC9" s="496" t="s">
        <v>461</v>
      </c>
      <c r="AD9" s="1064"/>
      <c r="AE9" s="1064"/>
      <c r="AF9" s="1064"/>
      <c r="AG9" s="1064"/>
      <c r="AH9" s="1070"/>
    </row>
    <row r="10" spans="1:34" x14ac:dyDescent="0.25">
      <c r="A10" s="497" t="s">
        <v>2</v>
      </c>
      <c r="B10" s="497" t="s">
        <v>3</v>
      </c>
      <c r="C10" s="497">
        <v>1</v>
      </c>
      <c r="D10" s="497">
        <v>2</v>
      </c>
      <c r="E10" s="497">
        <v>3</v>
      </c>
      <c r="F10" s="497">
        <v>4</v>
      </c>
      <c r="G10" s="497">
        <v>5</v>
      </c>
      <c r="H10" s="497">
        <v>6</v>
      </c>
      <c r="I10" s="497">
        <v>7</v>
      </c>
      <c r="J10" s="497">
        <v>8</v>
      </c>
      <c r="K10" s="497">
        <v>9</v>
      </c>
      <c r="L10" s="497">
        <v>10</v>
      </c>
      <c r="M10" s="497">
        <v>11</v>
      </c>
      <c r="N10" s="497">
        <v>5</v>
      </c>
      <c r="O10" s="497">
        <v>6</v>
      </c>
      <c r="P10" s="497">
        <v>14</v>
      </c>
      <c r="Q10" s="497">
        <v>15</v>
      </c>
      <c r="R10" s="497">
        <v>7</v>
      </c>
      <c r="S10" s="497">
        <v>17</v>
      </c>
      <c r="T10" s="497">
        <v>8</v>
      </c>
      <c r="U10" s="497">
        <v>9</v>
      </c>
      <c r="V10" s="497">
        <v>20</v>
      </c>
      <c r="W10" s="497">
        <v>21</v>
      </c>
      <c r="X10" s="497">
        <v>10</v>
      </c>
      <c r="Y10" s="497">
        <v>23</v>
      </c>
      <c r="Z10" s="497">
        <v>11</v>
      </c>
      <c r="AA10" s="497">
        <v>12</v>
      </c>
      <c r="AB10" s="497">
        <v>26</v>
      </c>
      <c r="AC10" s="497">
        <v>27</v>
      </c>
      <c r="AD10" s="497">
        <v>13</v>
      </c>
      <c r="AE10" s="497">
        <v>29</v>
      </c>
      <c r="AF10" s="497">
        <v>14</v>
      </c>
      <c r="AG10" s="497">
        <v>15</v>
      </c>
      <c r="AH10" s="497">
        <v>16</v>
      </c>
    </row>
    <row r="11" spans="1:34" s="514" customFormat="1" ht="23.25" customHeight="1" x14ac:dyDescent="0.25">
      <c r="A11" s="533"/>
      <c r="B11" s="534" t="s">
        <v>402</v>
      </c>
      <c r="C11" s="535">
        <f>SUM(C12:C14)</f>
        <v>1500000</v>
      </c>
      <c r="D11" s="536"/>
      <c r="E11" s="536">
        <f t="shared" ref="E11:AG11" si="0">SUM(E12:E14)</f>
        <v>3298.6700000000005</v>
      </c>
      <c r="F11" s="537">
        <f t="shared" si="0"/>
        <v>494.8005</v>
      </c>
      <c r="G11" s="536">
        <f t="shared" si="0"/>
        <v>0</v>
      </c>
      <c r="H11" s="536">
        <f t="shared" si="0"/>
        <v>0</v>
      </c>
      <c r="I11" s="536">
        <f t="shared" si="0"/>
        <v>0</v>
      </c>
      <c r="J11" s="536">
        <f t="shared" si="0"/>
        <v>0</v>
      </c>
      <c r="K11" s="536">
        <f t="shared" si="0"/>
        <v>0</v>
      </c>
      <c r="L11" s="536">
        <f t="shared" si="0"/>
        <v>0</v>
      </c>
      <c r="M11" s="536">
        <f t="shared" si="0"/>
        <v>0</v>
      </c>
      <c r="N11" s="536">
        <f t="shared" si="0"/>
        <v>0</v>
      </c>
      <c r="O11" s="536">
        <f t="shared" si="0"/>
        <v>0</v>
      </c>
      <c r="P11" s="536">
        <f t="shared" si="0"/>
        <v>0</v>
      </c>
      <c r="Q11" s="536">
        <f t="shared" si="0"/>
        <v>0</v>
      </c>
      <c r="R11" s="536">
        <f t="shared" si="0"/>
        <v>0</v>
      </c>
      <c r="S11" s="536">
        <f t="shared" si="0"/>
        <v>1.5</v>
      </c>
      <c r="T11" s="536">
        <f t="shared" si="0"/>
        <v>0</v>
      </c>
      <c r="U11" s="536">
        <f t="shared" si="0"/>
        <v>0</v>
      </c>
      <c r="V11" s="536">
        <f t="shared" si="0"/>
        <v>0</v>
      </c>
      <c r="W11" s="536">
        <f t="shared" si="0"/>
        <v>0</v>
      </c>
      <c r="X11" s="536">
        <f t="shared" si="0"/>
        <v>0</v>
      </c>
      <c r="Y11" s="536">
        <f t="shared" si="0"/>
        <v>3</v>
      </c>
      <c r="Z11" s="536">
        <f t="shared" si="0"/>
        <v>0</v>
      </c>
      <c r="AA11" s="536">
        <f t="shared" si="0"/>
        <v>0</v>
      </c>
      <c r="AB11" s="536">
        <f t="shared" si="0"/>
        <v>0</v>
      </c>
      <c r="AC11" s="536">
        <f t="shared" si="0"/>
        <v>0</v>
      </c>
      <c r="AD11" s="536">
        <f t="shared" si="0"/>
        <v>0</v>
      </c>
      <c r="AE11" s="536">
        <f t="shared" si="0"/>
        <v>45</v>
      </c>
      <c r="AF11" s="536">
        <f t="shared" si="0"/>
        <v>67</v>
      </c>
      <c r="AG11" s="536">
        <f t="shared" si="0"/>
        <v>1005</v>
      </c>
      <c r="AH11" s="538"/>
    </row>
    <row r="12" spans="1:34" ht="24.95" customHeight="1" x14ac:dyDescent="0.25">
      <c r="A12" s="508">
        <v>1</v>
      </c>
      <c r="B12" s="505" t="s">
        <v>179</v>
      </c>
      <c r="C12" s="529">
        <f>ROUNDUP((C17+C21+C25),-2)</f>
        <v>909400</v>
      </c>
      <c r="D12" s="511"/>
      <c r="E12" s="511">
        <f t="shared" ref="E12:F14" si="1">E17+E21+E25</f>
        <v>3062.51</v>
      </c>
      <c r="F12" s="511">
        <f t="shared" si="1"/>
        <v>459.37650000000002</v>
      </c>
      <c r="G12" s="511">
        <f t="shared" ref="G12:AG12" si="2">G17+G21+G25</f>
        <v>0</v>
      </c>
      <c r="H12" s="511">
        <f t="shared" si="2"/>
        <v>0</v>
      </c>
      <c r="I12" s="511">
        <f t="shared" si="2"/>
        <v>0</v>
      </c>
      <c r="J12" s="511">
        <f t="shared" si="2"/>
        <v>0</v>
      </c>
      <c r="K12" s="511">
        <f t="shared" si="2"/>
        <v>0</v>
      </c>
      <c r="L12" s="511">
        <f t="shared" si="2"/>
        <v>0</v>
      </c>
      <c r="M12" s="511">
        <f t="shared" si="2"/>
        <v>0</v>
      </c>
      <c r="N12" s="511">
        <f t="shared" si="2"/>
        <v>0</v>
      </c>
      <c r="O12" s="511">
        <f t="shared" si="2"/>
        <v>0</v>
      </c>
      <c r="P12" s="511">
        <f t="shared" si="2"/>
        <v>0</v>
      </c>
      <c r="Q12" s="511">
        <f t="shared" si="2"/>
        <v>0</v>
      </c>
      <c r="R12" s="511">
        <f t="shared" si="2"/>
        <v>0</v>
      </c>
      <c r="S12" s="511">
        <f t="shared" si="2"/>
        <v>0.5</v>
      </c>
      <c r="T12" s="511">
        <f t="shared" si="2"/>
        <v>0</v>
      </c>
      <c r="U12" s="511">
        <f t="shared" si="2"/>
        <v>0</v>
      </c>
      <c r="V12" s="511">
        <f t="shared" si="2"/>
        <v>0</v>
      </c>
      <c r="W12" s="511">
        <f t="shared" si="2"/>
        <v>0</v>
      </c>
      <c r="X12" s="511">
        <f t="shared" si="2"/>
        <v>0</v>
      </c>
      <c r="Y12" s="511">
        <f t="shared" si="2"/>
        <v>1</v>
      </c>
      <c r="Z12" s="511">
        <f t="shared" si="2"/>
        <v>0</v>
      </c>
      <c r="AA12" s="511">
        <f t="shared" si="2"/>
        <v>0</v>
      </c>
      <c r="AB12" s="511">
        <f t="shared" si="2"/>
        <v>0</v>
      </c>
      <c r="AC12" s="511">
        <f t="shared" si="2"/>
        <v>0</v>
      </c>
      <c r="AD12" s="511">
        <f t="shared" si="2"/>
        <v>0</v>
      </c>
      <c r="AE12" s="511">
        <f t="shared" si="2"/>
        <v>15</v>
      </c>
      <c r="AF12" s="511">
        <f t="shared" si="2"/>
        <v>30</v>
      </c>
      <c r="AG12" s="511">
        <f t="shared" si="2"/>
        <v>450</v>
      </c>
      <c r="AH12" s="511"/>
    </row>
    <row r="13" spans="1:34" s="516" customFormat="1" ht="24.95" customHeight="1" x14ac:dyDescent="0.25">
      <c r="A13" s="507">
        <v>2</v>
      </c>
      <c r="B13" s="505" t="s">
        <v>189</v>
      </c>
      <c r="C13" s="529">
        <f>ROUNDUP((C18+C22+C26),-2)</f>
        <v>321700</v>
      </c>
      <c r="D13" s="511"/>
      <c r="E13" s="511">
        <f t="shared" si="1"/>
        <v>144.01</v>
      </c>
      <c r="F13" s="511">
        <f t="shared" si="1"/>
        <v>21.601499999999998</v>
      </c>
      <c r="G13" s="511">
        <f t="shared" ref="G13:AG13" si="3">G18+G22+G26</f>
        <v>0</v>
      </c>
      <c r="H13" s="511">
        <f t="shared" si="3"/>
        <v>0</v>
      </c>
      <c r="I13" s="511">
        <f t="shared" si="3"/>
        <v>0</v>
      </c>
      <c r="J13" s="511">
        <f t="shared" si="3"/>
        <v>0</v>
      </c>
      <c r="K13" s="511">
        <f t="shared" si="3"/>
        <v>0</v>
      </c>
      <c r="L13" s="511">
        <f t="shared" si="3"/>
        <v>0</v>
      </c>
      <c r="M13" s="511">
        <f t="shared" si="3"/>
        <v>0</v>
      </c>
      <c r="N13" s="511">
        <f t="shared" si="3"/>
        <v>0</v>
      </c>
      <c r="O13" s="511">
        <f t="shared" si="3"/>
        <v>0</v>
      </c>
      <c r="P13" s="511">
        <f t="shared" si="3"/>
        <v>0</v>
      </c>
      <c r="Q13" s="511">
        <f t="shared" si="3"/>
        <v>0</v>
      </c>
      <c r="R13" s="511">
        <f t="shared" si="3"/>
        <v>0</v>
      </c>
      <c r="S13" s="511">
        <f t="shared" si="3"/>
        <v>0.5</v>
      </c>
      <c r="T13" s="511">
        <f t="shared" si="3"/>
        <v>0</v>
      </c>
      <c r="U13" s="511">
        <f t="shared" si="3"/>
        <v>0</v>
      </c>
      <c r="V13" s="511">
        <f t="shared" si="3"/>
        <v>0</v>
      </c>
      <c r="W13" s="511">
        <f t="shared" si="3"/>
        <v>0</v>
      </c>
      <c r="X13" s="511">
        <f t="shared" si="3"/>
        <v>0</v>
      </c>
      <c r="Y13" s="511">
        <f t="shared" si="3"/>
        <v>1</v>
      </c>
      <c r="Z13" s="511">
        <f t="shared" si="3"/>
        <v>0</v>
      </c>
      <c r="AA13" s="511">
        <f t="shared" si="3"/>
        <v>0</v>
      </c>
      <c r="AB13" s="511">
        <f t="shared" si="3"/>
        <v>0</v>
      </c>
      <c r="AC13" s="511">
        <f t="shared" si="3"/>
        <v>0</v>
      </c>
      <c r="AD13" s="511">
        <f t="shared" si="3"/>
        <v>0</v>
      </c>
      <c r="AE13" s="511">
        <f t="shared" si="3"/>
        <v>15</v>
      </c>
      <c r="AF13" s="511">
        <f t="shared" si="3"/>
        <v>20</v>
      </c>
      <c r="AG13" s="511">
        <f t="shared" si="3"/>
        <v>300</v>
      </c>
      <c r="AH13" s="511"/>
    </row>
    <row r="14" spans="1:34" ht="24.95" customHeight="1" x14ac:dyDescent="0.25">
      <c r="A14" s="508">
        <v>3</v>
      </c>
      <c r="B14" s="505" t="s">
        <v>236</v>
      </c>
      <c r="C14" s="529">
        <f>ROUNDUP((C19+C23+C27),-2)</f>
        <v>268900</v>
      </c>
      <c r="D14" s="511"/>
      <c r="E14" s="511">
        <f t="shared" si="1"/>
        <v>92.15</v>
      </c>
      <c r="F14" s="511">
        <f t="shared" si="1"/>
        <v>13.8225</v>
      </c>
      <c r="G14" s="511">
        <f t="shared" ref="G14:AG14" si="4">G19+G23+G27</f>
        <v>0</v>
      </c>
      <c r="H14" s="511">
        <f t="shared" si="4"/>
        <v>0</v>
      </c>
      <c r="I14" s="511">
        <f t="shared" si="4"/>
        <v>0</v>
      </c>
      <c r="J14" s="511">
        <f t="shared" si="4"/>
        <v>0</v>
      </c>
      <c r="K14" s="511">
        <f t="shared" si="4"/>
        <v>0</v>
      </c>
      <c r="L14" s="511">
        <f t="shared" si="4"/>
        <v>0</v>
      </c>
      <c r="M14" s="511">
        <f t="shared" si="4"/>
        <v>0</v>
      </c>
      <c r="N14" s="511">
        <f t="shared" si="4"/>
        <v>0</v>
      </c>
      <c r="O14" s="511">
        <f t="shared" si="4"/>
        <v>0</v>
      </c>
      <c r="P14" s="511">
        <f t="shared" si="4"/>
        <v>0</v>
      </c>
      <c r="Q14" s="511">
        <f t="shared" si="4"/>
        <v>0</v>
      </c>
      <c r="R14" s="511">
        <f t="shared" si="4"/>
        <v>0</v>
      </c>
      <c r="S14" s="511">
        <f t="shared" si="4"/>
        <v>0.5</v>
      </c>
      <c r="T14" s="511">
        <f t="shared" si="4"/>
        <v>0</v>
      </c>
      <c r="U14" s="511">
        <f t="shared" si="4"/>
        <v>0</v>
      </c>
      <c r="V14" s="511">
        <f t="shared" si="4"/>
        <v>0</v>
      </c>
      <c r="W14" s="511">
        <f t="shared" si="4"/>
        <v>0</v>
      </c>
      <c r="X14" s="511">
        <f t="shared" si="4"/>
        <v>0</v>
      </c>
      <c r="Y14" s="511">
        <f t="shared" si="4"/>
        <v>1</v>
      </c>
      <c r="Z14" s="511">
        <f t="shared" si="4"/>
        <v>0</v>
      </c>
      <c r="AA14" s="511">
        <f t="shared" si="4"/>
        <v>0</v>
      </c>
      <c r="AB14" s="511">
        <f t="shared" si="4"/>
        <v>0</v>
      </c>
      <c r="AC14" s="511">
        <f t="shared" si="4"/>
        <v>0</v>
      </c>
      <c r="AD14" s="511">
        <f t="shared" si="4"/>
        <v>0</v>
      </c>
      <c r="AE14" s="511">
        <f t="shared" si="4"/>
        <v>15</v>
      </c>
      <c r="AF14" s="511">
        <f t="shared" si="4"/>
        <v>17</v>
      </c>
      <c r="AG14" s="511">
        <f t="shared" si="4"/>
        <v>255</v>
      </c>
      <c r="AH14" s="511"/>
    </row>
    <row r="15" spans="1:34" s="514" customFormat="1" ht="20.25" customHeight="1" x14ac:dyDescent="0.25">
      <c r="A15" s="509"/>
      <c r="B15" s="510" t="s">
        <v>220</v>
      </c>
      <c r="C15" s="530"/>
      <c r="D15" s="518"/>
      <c r="E15" s="518"/>
      <c r="F15" s="518"/>
      <c r="G15" s="519"/>
      <c r="H15" s="511"/>
      <c r="I15" s="511"/>
      <c r="J15" s="511"/>
      <c r="K15" s="511"/>
      <c r="L15" s="511"/>
      <c r="M15" s="511"/>
      <c r="N15" s="511"/>
      <c r="O15" s="511"/>
      <c r="P15" s="511"/>
      <c r="Q15" s="511"/>
      <c r="R15" s="511"/>
      <c r="S15" s="519"/>
      <c r="T15" s="511"/>
      <c r="U15" s="511"/>
      <c r="V15" s="511"/>
      <c r="W15" s="511"/>
      <c r="X15" s="511"/>
      <c r="Y15" s="511"/>
      <c r="Z15" s="511"/>
      <c r="AA15" s="511"/>
      <c r="AB15" s="511"/>
      <c r="AC15" s="511"/>
      <c r="AD15" s="511"/>
      <c r="AE15" s="511"/>
      <c r="AF15" s="519"/>
      <c r="AG15" s="519"/>
      <c r="AH15" s="520"/>
    </row>
    <row r="16" spans="1:34" s="514" customFormat="1" ht="33" customHeight="1" x14ac:dyDescent="0.25">
      <c r="A16" s="509"/>
      <c r="B16" s="510" t="s">
        <v>579</v>
      </c>
      <c r="C16" s="531">
        <f>SUM(C17:C19)</f>
        <v>121807.49999999999</v>
      </c>
      <c r="D16" s="521"/>
      <c r="E16" s="521">
        <f t="shared" ref="E16:AG16" si="5">SUM(E17:E19)</f>
        <v>812.05</v>
      </c>
      <c r="F16" s="521">
        <f t="shared" si="5"/>
        <v>121.80749999999999</v>
      </c>
      <c r="G16" s="521">
        <f t="shared" si="5"/>
        <v>0</v>
      </c>
      <c r="H16" s="521">
        <f t="shared" si="5"/>
        <v>0</v>
      </c>
      <c r="I16" s="521">
        <f t="shared" si="5"/>
        <v>0</v>
      </c>
      <c r="J16" s="521">
        <f t="shared" si="5"/>
        <v>0</v>
      </c>
      <c r="K16" s="521">
        <f t="shared" si="5"/>
        <v>0</v>
      </c>
      <c r="L16" s="521">
        <f t="shared" si="5"/>
        <v>0</v>
      </c>
      <c r="M16" s="521">
        <f t="shared" si="5"/>
        <v>0</v>
      </c>
      <c r="N16" s="521">
        <f t="shared" si="5"/>
        <v>0</v>
      </c>
      <c r="O16" s="521">
        <f t="shared" si="5"/>
        <v>0</v>
      </c>
      <c r="P16" s="521">
        <f t="shared" si="5"/>
        <v>0</v>
      </c>
      <c r="Q16" s="521">
        <f t="shared" si="5"/>
        <v>0</v>
      </c>
      <c r="R16" s="521">
        <f t="shared" si="5"/>
        <v>0</v>
      </c>
      <c r="S16" s="521">
        <f t="shared" si="5"/>
        <v>1.5</v>
      </c>
      <c r="T16" s="521">
        <f t="shared" si="5"/>
        <v>0</v>
      </c>
      <c r="U16" s="521">
        <f t="shared" si="5"/>
        <v>0</v>
      </c>
      <c r="V16" s="521">
        <f t="shared" si="5"/>
        <v>0</v>
      </c>
      <c r="W16" s="521">
        <f t="shared" si="5"/>
        <v>0</v>
      </c>
      <c r="X16" s="521">
        <f t="shared" si="5"/>
        <v>0</v>
      </c>
      <c r="Y16" s="521">
        <f t="shared" si="5"/>
        <v>1.5</v>
      </c>
      <c r="Z16" s="521">
        <f t="shared" si="5"/>
        <v>0</v>
      </c>
      <c r="AA16" s="521">
        <f t="shared" si="5"/>
        <v>0</v>
      </c>
      <c r="AB16" s="521">
        <f t="shared" si="5"/>
        <v>0</v>
      </c>
      <c r="AC16" s="521">
        <f t="shared" si="5"/>
        <v>0</v>
      </c>
      <c r="AD16" s="521">
        <f t="shared" si="5"/>
        <v>0</v>
      </c>
      <c r="AE16" s="521">
        <f t="shared" si="5"/>
        <v>0</v>
      </c>
      <c r="AF16" s="521">
        <f t="shared" si="5"/>
        <v>0</v>
      </c>
      <c r="AG16" s="521">
        <f t="shared" si="5"/>
        <v>0</v>
      </c>
      <c r="AH16" s="520"/>
    </row>
    <row r="17" spans="1:34" ht="24.95" customHeight="1" x14ac:dyDescent="0.25">
      <c r="A17" s="508">
        <v>1</v>
      </c>
      <c r="B17" s="505" t="s">
        <v>179</v>
      </c>
      <c r="C17" s="532">
        <f>(F17+I17+L17+O17+R17+U17+X17+AA17+AD17+AG17)*10^3</f>
        <v>114307.49999999999</v>
      </c>
      <c r="D17" s="511">
        <v>0.15</v>
      </c>
      <c r="E17" s="511">
        <v>762.05</v>
      </c>
      <c r="F17" s="511">
        <f>E17*D17</f>
        <v>114.30749999999999</v>
      </c>
      <c r="G17" s="511"/>
      <c r="H17" s="511"/>
      <c r="I17" s="511"/>
      <c r="J17" s="511"/>
      <c r="K17" s="511"/>
      <c r="L17" s="511"/>
      <c r="M17" s="511"/>
      <c r="N17" s="511"/>
      <c r="O17" s="511"/>
      <c r="P17" s="511"/>
      <c r="Q17" s="511"/>
      <c r="R17" s="511"/>
      <c r="S17" s="511">
        <v>0.5</v>
      </c>
      <c r="T17" s="511"/>
      <c r="U17" s="511">
        <f>V17+W17</f>
        <v>0</v>
      </c>
      <c r="V17" s="511">
        <f>T17*0.05</f>
        <v>0</v>
      </c>
      <c r="W17" s="511">
        <f>(S17/12*9)*T17</f>
        <v>0</v>
      </c>
      <c r="X17" s="511">
        <f>W17*7%</f>
        <v>0</v>
      </c>
      <c r="Y17" s="511">
        <v>0.5</v>
      </c>
      <c r="Z17" s="511"/>
      <c r="AA17" s="511">
        <f>AB17+AC17</f>
        <v>0</v>
      </c>
      <c r="AB17" s="511">
        <f>Z17*0.05</f>
        <v>0</v>
      </c>
      <c r="AC17" s="511">
        <f>Z17*Y17</f>
        <v>0</v>
      </c>
      <c r="AD17" s="511">
        <f>AC17*7%</f>
        <v>0</v>
      </c>
      <c r="AE17" s="511"/>
      <c r="AF17" s="511"/>
      <c r="AG17" s="511"/>
      <c r="AH17" s="511"/>
    </row>
    <row r="18" spans="1:34" ht="24.95" customHeight="1" x14ac:dyDescent="0.25">
      <c r="A18" s="508">
        <v>2</v>
      </c>
      <c r="B18" s="505" t="s">
        <v>189</v>
      </c>
      <c r="C18" s="532">
        <f>(F18+I18+L18+O18+R18+U18+X18+AA18+AD18+AG18)*10^3</f>
        <v>7500</v>
      </c>
      <c r="D18" s="511">
        <v>0.15</v>
      </c>
      <c r="E18" s="511">
        <v>50</v>
      </c>
      <c r="F18" s="511">
        <f>E18*D18</f>
        <v>7.5</v>
      </c>
      <c r="G18" s="511"/>
      <c r="H18" s="511"/>
      <c r="I18" s="511"/>
      <c r="J18" s="511"/>
      <c r="K18" s="511"/>
      <c r="L18" s="511"/>
      <c r="M18" s="511"/>
      <c r="N18" s="511"/>
      <c r="O18" s="511"/>
      <c r="P18" s="511"/>
      <c r="Q18" s="511"/>
      <c r="R18" s="511"/>
      <c r="S18" s="511">
        <v>0.5</v>
      </c>
      <c r="T18" s="511"/>
      <c r="U18" s="511">
        <f>V18+W18</f>
        <v>0</v>
      </c>
      <c r="V18" s="511">
        <f>T18*0.05</f>
        <v>0</v>
      </c>
      <c r="W18" s="511">
        <f>T18*S18</f>
        <v>0</v>
      </c>
      <c r="X18" s="511">
        <f>W18*7%</f>
        <v>0</v>
      </c>
      <c r="Y18" s="511">
        <v>0.5</v>
      </c>
      <c r="Z18" s="511"/>
      <c r="AA18" s="511">
        <f>AB18+AC18</f>
        <v>0</v>
      </c>
      <c r="AB18" s="511">
        <f>Z18*0.05</f>
        <v>0</v>
      </c>
      <c r="AC18" s="511">
        <f>Z18*Y18</f>
        <v>0</v>
      </c>
      <c r="AD18" s="511">
        <f>AC18*7%</f>
        <v>0</v>
      </c>
      <c r="AE18" s="511"/>
      <c r="AF18" s="511"/>
      <c r="AG18" s="511"/>
      <c r="AH18" s="511"/>
    </row>
    <row r="19" spans="1:34" s="516" customFormat="1" ht="24.95" customHeight="1" x14ac:dyDescent="0.25">
      <c r="A19" s="507">
        <v>3</v>
      </c>
      <c r="B19" s="505" t="s">
        <v>236</v>
      </c>
      <c r="C19" s="532">
        <f>(F19+I19+L19+O19+R19+U19+X19+AA19+AD19+AG19)*10^3</f>
        <v>0</v>
      </c>
      <c r="D19" s="511">
        <v>0.15</v>
      </c>
      <c r="E19" s="511"/>
      <c r="F19" s="511">
        <f>E19*D19</f>
        <v>0</v>
      </c>
      <c r="G19" s="511"/>
      <c r="H19" s="511"/>
      <c r="I19" s="511"/>
      <c r="J19" s="511"/>
      <c r="K19" s="511"/>
      <c r="L19" s="511"/>
      <c r="M19" s="511"/>
      <c r="N19" s="511"/>
      <c r="O19" s="511"/>
      <c r="P19" s="511"/>
      <c r="Q19" s="511"/>
      <c r="R19" s="511"/>
      <c r="S19" s="511">
        <v>0.5</v>
      </c>
      <c r="T19" s="511"/>
      <c r="U19" s="511">
        <f>V19+W19</f>
        <v>0</v>
      </c>
      <c r="V19" s="511">
        <f>T19*0.05</f>
        <v>0</v>
      </c>
      <c r="W19" s="511">
        <f>T19*S19</f>
        <v>0</v>
      </c>
      <c r="X19" s="511">
        <f>W19*7%</f>
        <v>0</v>
      </c>
      <c r="Y19" s="511">
        <v>0.5</v>
      </c>
      <c r="Z19" s="511"/>
      <c r="AA19" s="511">
        <f>AB19+AC19</f>
        <v>0</v>
      </c>
      <c r="AB19" s="511">
        <f>Z19*0.05</f>
        <v>0</v>
      </c>
      <c r="AC19" s="511">
        <f>Z19*Y19</f>
        <v>0</v>
      </c>
      <c r="AD19" s="511">
        <f>AC19*7%</f>
        <v>0</v>
      </c>
      <c r="AE19" s="511"/>
      <c r="AF19" s="511"/>
      <c r="AG19" s="511"/>
      <c r="AH19" s="511"/>
    </row>
    <row r="20" spans="1:34" s="514" customFormat="1" ht="28.5" customHeight="1" x14ac:dyDescent="0.25">
      <c r="A20" s="509"/>
      <c r="B20" s="510" t="s">
        <v>462</v>
      </c>
      <c r="C20" s="531">
        <f>SUM(C21:C23)</f>
        <v>372993</v>
      </c>
      <c r="D20" s="521"/>
      <c r="E20" s="521">
        <f t="shared" ref="E20:AG20" si="6">SUM(E21:E23)</f>
        <v>2486.6200000000003</v>
      </c>
      <c r="F20" s="521">
        <f t="shared" si="6"/>
        <v>372.99299999999999</v>
      </c>
      <c r="G20" s="521">
        <f t="shared" si="6"/>
        <v>0</v>
      </c>
      <c r="H20" s="521">
        <f t="shared" si="6"/>
        <v>0</v>
      </c>
      <c r="I20" s="521">
        <f t="shared" si="6"/>
        <v>0</v>
      </c>
      <c r="J20" s="521">
        <f t="shared" si="6"/>
        <v>0</v>
      </c>
      <c r="K20" s="521">
        <f t="shared" si="6"/>
        <v>0</v>
      </c>
      <c r="L20" s="521">
        <f t="shared" si="6"/>
        <v>0</v>
      </c>
      <c r="M20" s="521">
        <f t="shared" si="6"/>
        <v>0</v>
      </c>
      <c r="N20" s="521">
        <f t="shared" si="6"/>
        <v>0</v>
      </c>
      <c r="O20" s="521">
        <f t="shared" si="6"/>
        <v>0</v>
      </c>
      <c r="P20" s="521">
        <f t="shared" si="6"/>
        <v>0</v>
      </c>
      <c r="Q20" s="521">
        <f t="shared" si="6"/>
        <v>0</v>
      </c>
      <c r="R20" s="521">
        <f t="shared" si="6"/>
        <v>0</v>
      </c>
      <c r="S20" s="521">
        <f t="shared" si="6"/>
        <v>0</v>
      </c>
      <c r="T20" s="521">
        <f t="shared" si="6"/>
        <v>0</v>
      </c>
      <c r="U20" s="521">
        <f t="shared" si="6"/>
        <v>0</v>
      </c>
      <c r="V20" s="521">
        <f t="shared" si="6"/>
        <v>0</v>
      </c>
      <c r="W20" s="521">
        <f t="shared" si="6"/>
        <v>0</v>
      </c>
      <c r="X20" s="521">
        <f t="shared" si="6"/>
        <v>0</v>
      </c>
      <c r="Y20" s="521">
        <f t="shared" si="6"/>
        <v>1.5</v>
      </c>
      <c r="Z20" s="521">
        <f t="shared" si="6"/>
        <v>0</v>
      </c>
      <c r="AA20" s="521">
        <f t="shared" si="6"/>
        <v>0</v>
      </c>
      <c r="AB20" s="521">
        <f t="shared" si="6"/>
        <v>0</v>
      </c>
      <c r="AC20" s="521">
        <f t="shared" si="6"/>
        <v>0</v>
      </c>
      <c r="AD20" s="521">
        <f t="shared" si="6"/>
        <v>0</v>
      </c>
      <c r="AE20" s="521">
        <f t="shared" si="6"/>
        <v>0</v>
      </c>
      <c r="AF20" s="521">
        <f t="shared" si="6"/>
        <v>0</v>
      </c>
      <c r="AG20" s="521">
        <f t="shared" si="6"/>
        <v>0</v>
      </c>
      <c r="AH20" s="520"/>
    </row>
    <row r="21" spans="1:34" ht="24.95" customHeight="1" x14ac:dyDescent="0.25">
      <c r="A21" s="508">
        <v>1</v>
      </c>
      <c r="B21" s="505" t="s">
        <v>179</v>
      </c>
      <c r="C21" s="532">
        <f>(F21+I21+L21+O21+R21+U21+X21+AA21+AD21+AG21)*10^3</f>
        <v>345069</v>
      </c>
      <c r="D21" s="511">
        <v>0.15</v>
      </c>
      <c r="E21" s="511">
        <f>895.78+1404.68</f>
        <v>2300.46</v>
      </c>
      <c r="F21" s="511">
        <f>E21*D21</f>
        <v>345.06900000000002</v>
      </c>
      <c r="G21" s="511"/>
      <c r="H21" s="511"/>
      <c r="I21" s="511"/>
      <c r="J21" s="511"/>
      <c r="K21" s="511"/>
      <c r="L21" s="511"/>
      <c r="M21" s="511"/>
      <c r="N21" s="511"/>
      <c r="O21" s="511"/>
      <c r="P21" s="511"/>
      <c r="Q21" s="511"/>
      <c r="R21" s="511"/>
      <c r="S21" s="511"/>
      <c r="T21" s="511"/>
      <c r="U21" s="511"/>
      <c r="V21" s="511"/>
      <c r="W21" s="511"/>
      <c r="X21" s="511"/>
      <c r="Y21" s="511">
        <v>0.5</v>
      </c>
      <c r="Z21" s="511"/>
      <c r="AA21" s="511">
        <f>AB21+AC21</f>
        <v>0</v>
      </c>
      <c r="AB21" s="511"/>
      <c r="AC21" s="511">
        <f>Z21*Y21</f>
        <v>0</v>
      </c>
      <c r="AD21" s="511">
        <f>AC21*7%</f>
        <v>0</v>
      </c>
      <c r="AE21" s="511"/>
      <c r="AF21" s="511"/>
      <c r="AG21" s="511"/>
      <c r="AH21" s="522"/>
    </row>
    <row r="22" spans="1:34" ht="24.95" customHeight="1" x14ac:dyDescent="0.25">
      <c r="A22" s="508">
        <v>2</v>
      </c>
      <c r="B22" s="505" t="s">
        <v>189</v>
      </c>
      <c r="C22" s="532">
        <f>(F22+I22+L22+O22+R22+U22+X22+AA22+AD22+AG22)*10^3</f>
        <v>14101.499999999998</v>
      </c>
      <c r="D22" s="511">
        <v>0.15</v>
      </c>
      <c r="E22" s="511">
        <f>49.65+44.36</f>
        <v>94.009999999999991</v>
      </c>
      <c r="F22" s="511">
        <f>E22*D22</f>
        <v>14.101499999999998</v>
      </c>
      <c r="G22" s="511"/>
      <c r="H22" s="511"/>
      <c r="I22" s="511"/>
      <c r="J22" s="511"/>
      <c r="K22" s="511"/>
      <c r="L22" s="511"/>
      <c r="M22" s="511"/>
      <c r="N22" s="511"/>
      <c r="O22" s="511"/>
      <c r="P22" s="511"/>
      <c r="Q22" s="511"/>
      <c r="R22" s="511"/>
      <c r="S22" s="511"/>
      <c r="T22" s="511"/>
      <c r="U22" s="511"/>
      <c r="V22" s="511"/>
      <c r="W22" s="511"/>
      <c r="X22" s="511"/>
      <c r="Y22" s="511">
        <v>0.5</v>
      </c>
      <c r="Z22" s="511"/>
      <c r="AA22" s="511">
        <f>AB22+AC22</f>
        <v>0</v>
      </c>
      <c r="AB22" s="511"/>
      <c r="AC22" s="511">
        <f>Z22*Y22</f>
        <v>0</v>
      </c>
      <c r="AD22" s="511">
        <f>AC22*7%</f>
        <v>0</v>
      </c>
      <c r="AE22" s="511"/>
      <c r="AF22" s="511"/>
      <c r="AG22" s="511"/>
      <c r="AH22" s="522"/>
    </row>
    <row r="23" spans="1:34" ht="24.95" customHeight="1" x14ac:dyDescent="0.25">
      <c r="A23" s="508">
        <v>3</v>
      </c>
      <c r="B23" s="505" t="s">
        <v>236</v>
      </c>
      <c r="C23" s="532">
        <f>(F23+I23+L23+O23+R23+U23+X23+AA23+AD23+AG23)*10^3</f>
        <v>13822.5</v>
      </c>
      <c r="D23" s="511">
        <v>0.15</v>
      </c>
      <c r="E23" s="511">
        <f>57.53+34.62</f>
        <v>92.15</v>
      </c>
      <c r="F23" s="511">
        <f>E23*D23</f>
        <v>13.8225</v>
      </c>
      <c r="G23" s="511"/>
      <c r="H23" s="511"/>
      <c r="I23" s="511"/>
      <c r="J23" s="511"/>
      <c r="K23" s="511"/>
      <c r="L23" s="511"/>
      <c r="M23" s="511"/>
      <c r="N23" s="511"/>
      <c r="O23" s="511"/>
      <c r="P23" s="511"/>
      <c r="Q23" s="511"/>
      <c r="R23" s="511"/>
      <c r="S23" s="511"/>
      <c r="T23" s="511"/>
      <c r="U23" s="511"/>
      <c r="V23" s="511"/>
      <c r="W23" s="511"/>
      <c r="X23" s="511"/>
      <c r="Y23" s="511">
        <v>0.5</v>
      </c>
      <c r="Z23" s="511"/>
      <c r="AA23" s="511">
        <f>AB23+AC23</f>
        <v>0</v>
      </c>
      <c r="AB23" s="511"/>
      <c r="AC23" s="511">
        <f>Z23*Y23</f>
        <v>0</v>
      </c>
      <c r="AD23" s="511">
        <f>AC23*7%</f>
        <v>0</v>
      </c>
      <c r="AE23" s="511"/>
      <c r="AF23" s="511"/>
      <c r="AG23" s="511"/>
      <c r="AH23" s="522"/>
    </row>
    <row r="24" spans="1:34" s="514" customFormat="1" ht="28.5" x14ac:dyDescent="0.25">
      <c r="A24" s="510"/>
      <c r="B24" s="510" t="s">
        <v>578</v>
      </c>
      <c r="C24" s="530">
        <f t="shared" ref="C24:AG24" si="7">SUM(C25:C27)</f>
        <v>1005000</v>
      </c>
      <c r="D24" s="521">
        <f t="shared" si="7"/>
        <v>0</v>
      </c>
      <c r="E24" s="521">
        <f t="shared" si="7"/>
        <v>0</v>
      </c>
      <c r="F24" s="521">
        <f t="shared" si="7"/>
        <v>0</v>
      </c>
      <c r="G24" s="521">
        <f t="shared" si="7"/>
        <v>0</v>
      </c>
      <c r="H24" s="521">
        <f t="shared" si="7"/>
        <v>0</v>
      </c>
      <c r="I24" s="521">
        <f t="shared" si="7"/>
        <v>0</v>
      </c>
      <c r="J24" s="521">
        <f t="shared" si="7"/>
        <v>0</v>
      </c>
      <c r="K24" s="521">
        <f t="shared" si="7"/>
        <v>0</v>
      </c>
      <c r="L24" s="521">
        <f t="shared" si="7"/>
        <v>0</v>
      </c>
      <c r="M24" s="521">
        <f t="shared" si="7"/>
        <v>0</v>
      </c>
      <c r="N24" s="521">
        <f t="shared" si="7"/>
        <v>0</v>
      </c>
      <c r="O24" s="521">
        <f t="shared" si="7"/>
        <v>0</v>
      </c>
      <c r="P24" s="521">
        <f t="shared" si="7"/>
        <v>0</v>
      </c>
      <c r="Q24" s="521">
        <f t="shared" si="7"/>
        <v>0</v>
      </c>
      <c r="R24" s="521">
        <f t="shared" si="7"/>
        <v>0</v>
      </c>
      <c r="S24" s="521">
        <f t="shared" si="7"/>
        <v>0</v>
      </c>
      <c r="T24" s="521">
        <f t="shared" si="7"/>
        <v>0</v>
      </c>
      <c r="U24" s="521">
        <f t="shared" si="7"/>
        <v>0</v>
      </c>
      <c r="V24" s="521">
        <f t="shared" si="7"/>
        <v>0</v>
      </c>
      <c r="W24" s="521">
        <f t="shared" si="7"/>
        <v>0</v>
      </c>
      <c r="X24" s="521">
        <f t="shared" si="7"/>
        <v>0</v>
      </c>
      <c r="Y24" s="521">
        <f t="shared" si="7"/>
        <v>0</v>
      </c>
      <c r="Z24" s="521">
        <f t="shared" si="7"/>
        <v>0</v>
      </c>
      <c r="AA24" s="521">
        <f t="shared" si="7"/>
        <v>0</v>
      </c>
      <c r="AB24" s="521">
        <f t="shared" si="7"/>
        <v>0</v>
      </c>
      <c r="AC24" s="521">
        <f t="shared" si="7"/>
        <v>0</v>
      </c>
      <c r="AD24" s="521">
        <f t="shared" si="7"/>
        <v>0</v>
      </c>
      <c r="AE24" s="521">
        <f t="shared" si="7"/>
        <v>45</v>
      </c>
      <c r="AF24" s="531">
        <f t="shared" si="7"/>
        <v>67</v>
      </c>
      <c r="AG24" s="531">
        <f t="shared" si="7"/>
        <v>1005</v>
      </c>
      <c r="AH24" s="520"/>
    </row>
    <row r="25" spans="1:34" ht="24.95" customHeight="1" x14ac:dyDescent="0.25">
      <c r="A25" s="508">
        <v>1</v>
      </c>
      <c r="B25" s="505" t="s">
        <v>179</v>
      </c>
      <c r="C25" s="532">
        <f>AG25*10^3</f>
        <v>450000</v>
      </c>
      <c r="D25" s="523"/>
      <c r="E25" s="523"/>
      <c r="F25" s="523"/>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v>15</v>
      </c>
      <c r="AF25" s="540">
        <v>30</v>
      </c>
      <c r="AG25" s="529">
        <f>AF25*AE25</f>
        <v>450</v>
      </c>
      <c r="AH25" s="522"/>
    </row>
    <row r="26" spans="1:34" ht="24.95" customHeight="1" x14ac:dyDescent="0.25">
      <c r="A26" s="508">
        <v>2</v>
      </c>
      <c r="B26" s="505" t="s">
        <v>189</v>
      </c>
      <c r="C26" s="532">
        <f>AG26*10^3</f>
        <v>300000</v>
      </c>
      <c r="D26" s="523"/>
      <c r="E26" s="523"/>
      <c r="F26" s="523"/>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v>15</v>
      </c>
      <c r="AF26" s="540">
        <v>20</v>
      </c>
      <c r="AG26" s="529">
        <f>AF26*AE26</f>
        <v>300</v>
      </c>
      <c r="AH26" s="522"/>
    </row>
    <row r="27" spans="1:34" ht="24.95" customHeight="1" x14ac:dyDescent="0.25">
      <c r="A27" s="512">
        <v>3</v>
      </c>
      <c r="B27" s="506" t="s">
        <v>236</v>
      </c>
      <c r="C27" s="539">
        <f>AG27*10^3</f>
        <v>255000</v>
      </c>
      <c r="D27" s="524"/>
      <c r="E27" s="524"/>
      <c r="F27" s="524"/>
      <c r="G27" s="525"/>
      <c r="H27" s="526"/>
      <c r="I27" s="525"/>
      <c r="J27" s="527"/>
      <c r="K27" s="525"/>
      <c r="L27" s="525"/>
      <c r="M27" s="527"/>
      <c r="N27" s="526"/>
      <c r="O27" s="525"/>
      <c r="P27" s="527"/>
      <c r="Q27" s="525"/>
      <c r="R27" s="525"/>
      <c r="S27" s="528"/>
      <c r="T27" s="528"/>
      <c r="U27" s="528"/>
      <c r="V27" s="528"/>
      <c r="W27" s="528"/>
      <c r="X27" s="528"/>
      <c r="Y27" s="528"/>
      <c r="Z27" s="528"/>
      <c r="AA27" s="528"/>
      <c r="AB27" s="528"/>
      <c r="AC27" s="528"/>
      <c r="AD27" s="528"/>
      <c r="AE27" s="528">
        <v>15</v>
      </c>
      <c r="AF27" s="541">
        <v>17</v>
      </c>
      <c r="AG27" s="542">
        <f>AF27*AE27</f>
        <v>255</v>
      </c>
      <c r="AH27" s="527"/>
    </row>
    <row r="28" spans="1:34" x14ac:dyDescent="0.25">
      <c r="N28" s="517"/>
      <c r="Z28" s="517"/>
    </row>
    <row r="29" spans="1:34" x14ac:dyDescent="0.25">
      <c r="H29" s="517"/>
      <c r="J29" s="517"/>
      <c r="T29" s="517"/>
      <c r="V29" s="517"/>
    </row>
  </sheetData>
  <mergeCells count="39">
    <mergeCell ref="A1:B1"/>
    <mergeCell ref="J8:K8"/>
    <mergeCell ref="L8:L9"/>
    <mergeCell ref="X8:X9"/>
    <mergeCell ref="Y8:Y9"/>
    <mergeCell ref="V8:W8"/>
    <mergeCell ref="A4:B4"/>
    <mergeCell ref="A6:A9"/>
    <mergeCell ref="B6:B9"/>
    <mergeCell ref="D6:F8"/>
    <mergeCell ref="A2:AH2"/>
    <mergeCell ref="A3:AH3"/>
    <mergeCell ref="T8:T9"/>
    <mergeCell ref="G6:R6"/>
    <mergeCell ref="O8:O9"/>
    <mergeCell ref="P8:Q8"/>
    <mergeCell ref="N8:N9"/>
    <mergeCell ref="S6:AD6"/>
    <mergeCell ref="AA8:AA9"/>
    <mergeCell ref="AB8:AC8"/>
    <mergeCell ref="U8:U9"/>
    <mergeCell ref="Z8:Z9"/>
    <mergeCell ref="S7:X7"/>
    <mergeCell ref="AG8:AG9"/>
    <mergeCell ref="C6:C9"/>
    <mergeCell ref="AH6:AH9"/>
    <mergeCell ref="M8:M9"/>
    <mergeCell ref="Y7:AD7"/>
    <mergeCell ref="S8:S9"/>
    <mergeCell ref="AE8:AE9"/>
    <mergeCell ref="AF8:AF9"/>
    <mergeCell ref="AE6:AG7"/>
    <mergeCell ref="G7:L7"/>
    <mergeCell ref="M7:R7"/>
    <mergeCell ref="G8:G9"/>
    <mergeCell ref="H8:H9"/>
    <mergeCell ref="I8:I9"/>
    <mergeCell ref="AD8:AD9"/>
    <mergeCell ref="R8:R9"/>
  </mergeCells>
  <printOptions horizontalCentered="1"/>
  <pageMargins left="0.25" right="0" top="0.27" bottom="0" header="0.25" footer="0.3"/>
  <pageSetup scale="6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29"/>
  <sheetViews>
    <sheetView zoomScale="80" zoomScaleNormal="80" workbookViewId="0">
      <selection activeCell="N7" sqref="N7"/>
    </sheetView>
  </sheetViews>
  <sheetFormatPr defaultRowHeight="18.75" x14ac:dyDescent="0.25"/>
  <cols>
    <col min="1" max="1" width="5.125" style="32" customWidth="1"/>
    <col min="2" max="2" width="30.375" style="32" customWidth="1"/>
    <col min="3" max="3" width="10.375" style="32" customWidth="1"/>
    <col min="4" max="4" width="10.625" style="32" customWidth="1"/>
    <col min="5" max="5" width="8.875" style="32" customWidth="1"/>
    <col min="6" max="6" width="10.25" style="32" customWidth="1"/>
    <col min="7" max="7" width="9.625" style="32" customWidth="1"/>
    <col min="8" max="8" width="8.375" style="32" customWidth="1"/>
    <col min="9" max="9" width="11.625" style="32" customWidth="1"/>
    <col min="10" max="10" width="10.375" style="32" customWidth="1"/>
    <col min="11" max="11" width="8.625" style="32" customWidth="1"/>
    <col min="12" max="12" width="10.75" style="32" customWidth="1"/>
    <col min="13" max="14" width="8.625" style="32" customWidth="1"/>
    <col min="15" max="15" width="14.75" style="32" customWidth="1"/>
    <col min="16" max="17" width="9.625" style="32" customWidth="1"/>
    <col min="18" max="18" width="12" style="32" customWidth="1"/>
    <col min="19" max="19" width="10.25" style="32" customWidth="1"/>
    <col min="20" max="20" width="8.375" style="32" customWidth="1"/>
    <col min="21" max="16384" width="9" style="798"/>
  </cols>
  <sheetData>
    <row r="2" spans="1:22" ht="24" customHeight="1" x14ac:dyDescent="0.25">
      <c r="A2" s="1078" t="s">
        <v>606</v>
      </c>
      <c r="B2" s="1078"/>
      <c r="C2" s="1078"/>
      <c r="D2" s="1078"/>
      <c r="E2" s="1078"/>
      <c r="F2" s="1078"/>
      <c r="G2" s="1078"/>
      <c r="H2" s="1078"/>
      <c r="I2" s="1078"/>
      <c r="J2" s="1078"/>
      <c r="K2" s="1078"/>
      <c r="L2" s="1078"/>
      <c r="M2" s="1078"/>
      <c r="N2" s="1078"/>
      <c r="O2" s="1078"/>
      <c r="P2" s="1078"/>
      <c r="Q2" s="1078"/>
      <c r="R2" s="1078"/>
      <c r="S2" s="1078"/>
      <c r="T2" s="1078"/>
    </row>
    <row r="3" spans="1:22" ht="18" customHeight="1" x14ac:dyDescent="0.25">
      <c r="A3" s="907" t="str">
        <f>'Biểu 4.4'!A3:C3</f>
        <v xml:space="preserve">(Kèm theo Nghị quyết  số      /NQ-HĐND ngày       /12/2024 của Hội đồng nhân dân huyện Na Rì) </v>
      </c>
      <c r="B3" s="907"/>
      <c r="C3" s="907"/>
      <c r="D3" s="907"/>
      <c r="E3" s="907"/>
      <c r="F3" s="907"/>
      <c r="G3" s="907"/>
      <c r="H3" s="907"/>
      <c r="I3" s="907"/>
      <c r="J3" s="907"/>
      <c r="K3" s="907"/>
      <c r="L3" s="907"/>
      <c r="M3" s="907"/>
      <c r="N3" s="907"/>
      <c r="O3" s="907"/>
      <c r="P3" s="907"/>
      <c r="Q3" s="907"/>
      <c r="R3" s="907"/>
      <c r="S3" s="907"/>
      <c r="T3" s="907"/>
    </row>
    <row r="4" spans="1:22" ht="23.25" x14ac:dyDescent="0.25">
      <c r="F4" s="168"/>
      <c r="G4" s="168"/>
      <c r="H4" s="168"/>
      <c r="I4" s="33"/>
      <c r="J4" s="33"/>
      <c r="K4" s="33"/>
      <c r="L4" s="33"/>
      <c r="M4" s="33"/>
      <c r="N4" s="33"/>
      <c r="O4" s="33"/>
      <c r="P4" s="33"/>
      <c r="Q4" s="908" t="s">
        <v>341</v>
      </c>
      <c r="R4" s="908"/>
      <c r="S4" s="33"/>
      <c r="T4" s="782"/>
    </row>
    <row r="5" spans="1:22" s="373" customFormat="1" ht="21.75" customHeight="1" x14ac:dyDescent="0.2">
      <c r="A5" s="1076" t="s">
        <v>0</v>
      </c>
      <c r="B5" s="1076" t="s">
        <v>194</v>
      </c>
      <c r="C5" s="1075" t="s">
        <v>551</v>
      </c>
      <c r="D5" s="1076" t="s">
        <v>220</v>
      </c>
      <c r="E5" s="1076"/>
      <c r="F5" s="1076"/>
      <c r="G5" s="1076"/>
      <c r="H5" s="1076"/>
      <c r="I5" s="1076"/>
      <c r="J5" s="1076"/>
      <c r="K5" s="1076"/>
      <c r="L5" s="1076"/>
      <c r="M5" s="1076"/>
      <c r="N5" s="1076"/>
      <c r="O5" s="1076"/>
      <c r="P5" s="1076"/>
      <c r="Q5" s="1076"/>
      <c r="R5" s="1076"/>
      <c r="S5" s="1076"/>
      <c r="T5" s="1076"/>
    </row>
    <row r="6" spans="1:22" s="373" customFormat="1" ht="21.75" customHeight="1" x14ac:dyDescent="0.2">
      <c r="A6" s="1076"/>
      <c r="B6" s="1076"/>
      <c r="C6" s="1075"/>
      <c r="D6" s="1076" t="s">
        <v>79</v>
      </c>
      <c r="E6" s="1076"/>
      <c r="F6" s="1075" t="s">
        <v>474</v>
      </c>
      <c r="G6" s="1076" t="s">
        <v>79</v>
      </c>
      <c r="H6" s="1076"/>
      <c r="I6" s="1075" t="s">
        <v>607</v>
      </c>
      <c r="J6" s="1076" t="s">
        <v>79</v>
      </c>
      <c r="K6" s="1076"/>
      <c r="L6" s="1077" t="s">
        <v>611</v>
      </c>
      <c r="M6" s="1076" t="s">
        <v>79</v>
      </c>
      <c r="N6" s="1076"/>
      <c r="O6" s="1075" t="s">
        <v>475</v>
      </c>
      <c r="P6" s="1076" t="s">
        <v>79</v>
      </c>
      <c r="Q6" s="1076"/>
      <c r="R6" s="1075" t="s">
        <v>608</v>
      </c>
      <c r="S6" s="1076" t="s">
        <v>79</v>
      </c>
      <c r="T6" s="1076"/>
    </row>
    <row r="7" spans="1:22" s="311" customFormat="1" ht="238.5" customHeight="1" x14ac:dyDescent="0.2">
      <c r="A7" s="1076"/>
      <c r="B7" s="1076"/>
      <c r="C7" s="1075"/>
      <c r="D7" s="783" t="s">
        <v>174</v>
      </c>
      <c r="E7" s="783" t="s">
        <v>175</v>
      </c>
      <c r="F7" s="1075"/>
      <c r="G7" s="783" t="s">
        <v>174</v>
      </c>
      <c r="H7" s="783" t="s">
        <v>175</v>
      </c>
      <c r="I7" s="1075"/>
      <c r="J7" s="783" t="s">
        <v>174</v>
      </c>
      <c r="K7" s="783" t="s">
        <v>175</v>
      </c>
      <c r="L7" s="1077"/>
      <c r="M7" s="783" t="s">
        <v>174</v>
      </c>
      <c r="N7" s="783" t="s">
        <v>175</v>
      </c>
      <c r="O7" s="1075"/>
      <c r="P7" s="783" t="s">
        <v>174</v>
      </c>
      <c r="Q7" s="783" t="s">
        <v>175</v>
      </c>
      <c r="R7" s="1075"/>
      <c r="S7" s="783" t="s">
        <v>174</v>
      </c>
      <c r="T7" s="783" t="s">
        <v>175</v>
      </c>
    </row>
    <row r="8" spans="1:22" s="244" customFormat="1" ht="15.6" customHeight="1" x14ac:dyDescent="0.25">
      <c r="A8" s="416" t="s">
        <v>2</v>
      </c>
      <c r="B8" s="416" t="s">
        <v>3</v>
      </c>
      <c r="C8" s="416" t="s">
        <v>59</v>
      </c>
      <c r="D8" s="416">
        <v>2</v>
      </c>
      <c r="E8" s="416">
        <v>3</v>
      </c>
      <c r="F8" s="416" t="s">
        <v>60</v>
      </c>
      <c r="G8" s="416">
        <v>5</v>
      </c>
      <c r="H8" s="416">
        <v>6</v>
      </c>
      <c r="I8" s="416" t="s">
        <v>107</v>
      </c>
      <c r="J8" s="416">
        <v>8</v>
      </c>
      <c r="K8" s="416">
        <v>9</v>
      </c>
      <c r="L8" s="416" t="s">
        <v>430</v>
      </c>
      <c r="M8" s="416">
        <v>11</v>
      </c>
      <c r="N8" s="416">
        <v>12</v>
      </c>
      <c r="O8" s="416" t="s">
        <v>694</v>
      </c>
      <c r="P8" s="416">
        <v>14</v>
      </c>
      <c r="Q8" s="416">
        <v>15</v>
      </c>
      <c r="R8" s="416" t="s">
        <v>695</v>
      </c>
      <c r="S8" s="416">
        <v>17</v>
      </c>
      <c r="T8" s="416">
        <v>18</v>
      </c>
    </row>
    <row r="9" spans="1:22" s="110" customFormat="1" ht="30" customHeight="1" x14ac:dyDescent="0.2">
      <c r="A9" s="595"/>
      <c r="B9" s="595" t="s">
        <v>402</v>
      </c>
      <c r="C9" s="596">
        <f>+C10+C13</f>
        <v>2210000</v>
      </c>
      <c r="D9" s="596">
        <f t="shared" ref="D9:T9" si="0">+D10+D13</f>
        <v>2105000</v>
      </c>
      <c r="E9" s="596">
        <f t="shared" si="0"/>
        <v>105000</v>
      </c>
      <c r="F9" s="596">
        <f t="shared" si="0"/>
        <v>250000</v>
      </c>
      <c r="G9" s="596">
        <f t="shared" si="0"/>
        <v>238000</v>
      </c>
      <c r="H9" s="596">
        <f t="shared" si="0"/>
        <v>12000</v>
      </c>
      <c r="I9" s="596">
        <f t="shared" si="0"/>
        <v>1500000</v>
      </c>
      <c r="J9" s="596">
        <f t="shared" si="0"/>
        <v>1429000</v>
      </c>
      <c r="K9" s="596">
        <f t="shared" si="0"/>
        <v>71000</v>
      </c>
      <c r="L9" s="596"/>
      <c r="M9" s="596"/>
      <c r="N9" s="596"/>
      <c r="O9" s="596">
        <f t="shared" si="0"/>
        <v>180000</v>
      </c>
      <c r="P9" s="596">
        <f t="shared" si="0"/>
        <v>171000</v>
      </c>
      <c r="Q9" s="596">
        <f t="shared" si="0"/>
        <v>9000</v>
      </c>
      <c r="R9" s="596">
        <f t="shared" si="0"/>
        <v>250000</v>
      </c>
      <c r="S9" s="596">
        <f t="shared" si="0"/>
        <v>238000</v>
      </c>
      <c r="T9" s="596">
        <f t="shared" si="0"/>
        <v>12000</v>
      </c>
    </row>
    <row r="10" spans="1:22" s="110" customFormat="1" ht="30" customHeight="1" x14ac:dyDescent="0.2">
      <c r="A10" s="599"/>
      <c r="B10" s="599" t="s">
        <v>476</v>
      </c>
      <c r="C10" s="600">
        <f>SUM(C11:C12)</f>
        <v>300000</v>
      </c>
      <c r="D10" s="600">
        <f t="shared" ref="D10:T10" si="1">SUM(D11:D12)</f>
        <v>286000</v>
      </c>
      <c r="E10" s="600">
        <f t="shared" si="1"/>
        <v>14000</v>
      </c>
      <c r="F10" s="600">
        <f t="shared" si="1"/>
        <v>250000</v>
      </c>
      <c r="G10" s="600">
        <f t="shared" si="1"/>
        <v>238000</v>
      </c>
      <c r="H10" s="600">
        <f t="shared" si="1"/>
        <v>12000</v>
      </c>
      <c r="I10" s="600">
        <f t="shared" si="1"/>
        <v>0</v>
      </c>
      <c r="J10" s="600">
        <f t="shared" si="1"/>
        <v>0</v>
      </c>
      <c r="K10" s="600">
        <f t="shared" si="1"/>
        <v>0</v>
      </c>
      <c r="L10" s="600"/>
      <c r="M10" s="600"/>
      <c r="N10" s="600"/>
      <c r="O10" s="600">
        <f t="shared" si="1"/>
        <v>20000</v>
      </c>
      <c r="P10" s="600">
        <f t="shared" si="1"/>
        <v>19000</v>
      </c>
      <c r="Q10" s="600">
        <f t="shared" si="1"/>
        <v>1000</v>
      </c>
      <c r="R10" s="600">
        <f t="shared" si="1"/>
        <v>0</v>
      </c>
      <c r="S10" s="600">
        <f t="shared" si="1"/>
        <v>0</v>
      </c>
      <c r="T10" s="600">
        <f t="shared" si="1"/>
        <v>0</v>
      </c>
    </row>
    <row r="11" spans="1:22" s="110" customFormat="1" ht="30" customHeight="1" x14ac:dyDescent="0.2">
      <c r="A11" s="478">
        <v>1</v>
      </c>
      <c r="B11" s="601" t="s">
        <v>552</v>
      </c>
      <c r="C11" s="597">
        <f>SUM(D11:E11)</f>
        <v>270000</v>
      </c>
      <c r="D11" s="597">
        <f>G11+J11+P11+M11+S11</f>
        <v>257000</v>
      </c>
      <c r="E11" s="597">
        <f>H11+K11+Q11+N11+T11</f>
        <v>13000</v>
      </c>
      <c r="F11" s="597">
        <f>SUM(G11:H11)</f>
        <v>250000</v>
      </c>
      <c r="G11" s="597">
        <v>238000</v>
      </c>
      <c r="H11" s="597">
        <v>12000</v>
      </c>
      <c r="I11" s="597">
        <v>0</v>
      </c>
      <c r="J11" s="597"/>
      <c r="K11" s="597"/>
      <c r="L11" s="597"/>
      <c r="M11" s="597"/>
      <c r="N11" s="597"/>
      <c r="O11" s="597">
        <f>SUM(P11:Q11)</f>
        <v>20000</v>
      </c>
      <c r="P11" s="597">
        <v>19000</v>
      </c>
      <c r="Q11" s="597">
        <v>1000</v>
      </c>
      <c r="R11" s="597">
        <v>0</v>
      </c>
      <c r="S11" s="597"/>
      <c r="T11" s="597"/>
    </row>
    <row r="12" spans="1:22" s="110" customFormat="1" ht="30" customHeight="1" x14ac:dyDescent="0.2">
      <c r="A12" s="478">
        <v>2</v>
      </c>
      <c r="B12" s="601" t="s">
        <v>563</v>
      </c>
      <c r="C12" s="597">
        <f>SUM(D12:E12)</f>
        <v>30000</v>
      </c>
      <c r="D12" s="597">
        <f>G12+J12+P12+M12+S12</f>
        <v>29000</v>
      </c>
      <c r="E12" s="597">
        <f>H12+K12+Q12+N12+T12</f>
        <v>1000</v>
      </c>
      <c r="F12" s="597">
        <v>0</v>
      </c>
      <c r="G12" s="597"/>
      <c r="H12" s="597"/>
      <c r="I12" s="597">
        <v>0</v>
      </c>
      <c r="J12" s="597"/>
      <c r="K12" s="597"/>
      <c r="L12" s="597">
        <f>SUM(M12:N12)</f>
        <v>30000</v>
      </c>
      <c r="M12" s="597">
        <v>29000</v>
      </c>
      <c r="N12" s="597">
        <v>1000</v>
      </c>
      <c r="O12" s="597">
        <f>SUM(P12:Q12)</f>
        <v>0</v>
      </c>
      <c r="P12" s="597"/>
      <c r="Q12" s="597"/>
      <c r="R12" s="597">
        <f>SUM(S12:T12)</f>
        <v>0</v>
      </c>
      <c r="S12" s="597"/>
      <c r="T12" s="597"/>
    </row>
    <row r="13" spans="1:22" s="190" customFormat="1" ht="30" customHeight="1" x14ac:dyDescent="0.2">
      <c r="A13" s="598"/>
      <c r="B13" s="599" t="s">
        <v>470</v>
      </c>
      <c r="C13" s="600">
        <f>SUM(C14:C29)</f>
        <v>1910000</v>
      </c>
      <c r="D13" s="600">
        <f t="shared" ref="D13:T13" si="2">SUM(D14:D29)</f>
        <v>1819000</v>
      </c>
      <c r="E13" s="600">
        <f t="shared" si="2"/>
        <v>91000</v>
      </c>
      <c r="F13" s="600">
        <f t="shared" si="2"/>
        <v>0</v>
      </c>
      <c r="G13" s="600">
        <f t="shared" si="2"/>
        <v>0</v>
      </c>
      <c r="H13" s="600">
        <f t="shared" si="2"/>
        <v>0</v>
      </c>
      <c r="I13" s="600">
        <f t="shared" si="2"/>
        <v>1500000</v>
      </c>
      <c r="J13" s="600">
        <f t="shared" si="2"/>
        <v>1429000</v>
      </c>
      <c r="K13" s="600">
        <f t="shared" si="2"/>
        <v>71000</v>
      </c>
      <c r="L13" s="600"/>
      <c r="M13" s="600"/>
      <c r="N13" s="600"/>
      <c r="O13" s="600">
        <f>SUM(O14:O29)</f>
        <v>160000</v>
      </c>
      <c r="P13" s="600">
        <f t="shared" si="2"/>
        <v>152000</v>
      </c>
      <c r="Q13" s="600">
        <f t="shared" si="2"/>
        <v>8000</v>
      </c>
      <c r="R13" s="600">
        <f t="shared" si="2"/>
        <v>250000</v>
      </c>
      <c r="S13" s="600">
        <f>SUM(S14:S29)</f>
        <v>238000</v>
      </c>
      <c r="T13" s="600">
        <f t="shared" si="2"/>
        <v>12000</v>
      </c>
    </row>
    <row r="14" spans="1:22" ht="30" customHeight="1" x14ac:dyDescent="0.25">
      <c r="A14" s="480">
        <v>1</v>
      </c>
      <c r="B14" s="601" t="s">
        <v>177</v>
      </c>
      <c r="C14" s="597">
        <f>SUM(D14:E14)</f>
        <v>50000</v>
      </c>
      <c r="D14" s="597">
        <f>G14+J14+P14+S14</f>
        <v>47500</v>
      </c>
      <c r="E14" s="597">
        <f>+H14+K14+Q14+T14</f>
        <v>2500</v>
      </c>
      <c r="F14" s="597"/>
      <c r="G14" s="597"/>
      <c r="H14" s="597"/>
      <c r="I14" s="597">
        <f>SUM(J14:K14)</f>
        <v>40000</v>
      </c>
      <c r="J14" s="597">
        <v>38000</v>
      </c>
      <c r="K14" s="597">
        <v>2000</v>
      </c>
      <c r="L14" s="597"/>
      <c r="M14" s="597"/>
      <c r="N14" s="597"/>
      <c r="O14" s="597">
        <f>P14+Q14</f>
        <v>10000</v>
      </c>
      <c r="P14" s="597">
        <v>9500</v>
      </c>
      <c r="Q14" s="597">
        <v>500</v>
      </c>
      <c r="R14" s="597">
        <f>S14+T14</f>
        <v>0</v>
      </c>
      <c r="S14" s="597"/>
      <c r="T14" s="597"/>
    </row>
    <row r="15" spans="1:22" s="110" customFormat="1" ht="30" customHeight="1" x14ac:dyDescent="0.25">
      <c r="A15" s="478">
        <v>2</v>
      </c>
      <c r="B15" s="601" t="s">
        <v>477</v>
      </c>
      <c r="C15" s="597">
        <f t="shared" ref="C15:C29" si="3">SUM(D15:E15)</f>
        <v>10000</v>
      </c>
      <c r="D15" s="597">
        <f>G15+J15+P15+M15+S15</f>
        <v>9500</v>
      </c>
      <c r="E15" s="597">
        <f>H15+K15+Q15+N15+T15</f>
        <v>500</v>
      </c>
      <c r="F15" s="597">
        <v>0</v>
      </c>
      <c r="G15" s="597"/>
      <c r="H15" s="597"/>
      <c r="I15" s="597">
        <f>SUM(J15:K15)</f>
        <v>0</v>
      </c>
      <c r="J15" s="597"/>
      <c r="K15" s="597"/>
      <c r="L15" s="597"/>
      <c r="M15" s="597"/>
      <c r="N15" s="597"/>
      <c r="O15" s="597">
        <f>P15+Q15</f>
        <v>10000</v>
      </c>
      <c r="P15" s="597">
        <v>9500</v>
      </c>
      <c r="Q15" s="597">
        <v>500</v>
      </c>
      <c r="R15" s="597">
        <f t="shared" ref="R15:R29" si="4">S15+T15</f>
        <v>0</v>
      </c>
      <c r="S15" s="597"/>
      <c r="T15" s="597"/>
      <c r="U15" s="170"/>
      <c r="V15" s="170"/>
    </row>
    <row r="16" spans="1:22" s="110" customFormat="1" ht="30" customHeight="1" x14ac:dyDescent="0.25">
      <c r="A16" s="478">
        <v>3</v>
      </c>
      <c r="B16" s="601" t="s">
        <v>179</v>
      </c>
      <c r="C16" s="597">
        <f t="shared" si="3"/>
        <v>10000</v>
      </c>
      <c r="D16" s="597">
        <f t="shared" ref="D16:D29" si="5">G16+J16+P16+M16+S16</f>
        <v>9500</v>
      </c>
      <c r="E16" s="597">
        <f t="shared" ref="E16:E29" si="6">H16+K16+Q16+N16+T16</f>
        <v>500</v>
      </c>
      <c r="F16" s="597">
        <v>0</v>
      </c>
      <c r="G16" s="597"/>
      <c r="H16" s="597"/>
      <c r="I16" s="597">
        <f>SUM(J16:K16)</f>
        <v>0</v>
      </c>
      <c r="J16" s="597"/>
      <c r="K16" s="597"/>
      <c r="L16" s="597"/>
      <c r="M16" s="597"/>
      <c r="N16" s="597"/>
      <c r="O16" s="597">
        <f>P16+Q16</f>
        <v>10000</v>
      </c>
      <c r="P16" s="597">
        <v>9500</v>
      </c>
      <c r="Q16" s="597">
        <v>500</v>
      </c>
      <c r="R16" s="597">
        <f t="shared" si="4"/>
        <v>0</v>
      </c>
      <c r="S16" s="597"/>
      <c r="T16" s="597"/>
      <c r="U16" s="170"/>
      <c r="V16" s="170"/>
    </row>
    <row r="17" spans="1:22" s="110" customFormat="1" ht="30" customHeight="1" x14ac:dyDescent="0.25">
      <c r="A17" s="480">
        <v>4</v>
      </c>
      <c r="B17" s="601" t="s">
        <v>180</v>
      </c>
      <c r="C17" s="597">
        <f>SUM(D17:E17)</f>
        <v>155000</v>
      </c>
      <c r="D17" s="597">
        <f t="shared" si="5"/>
        <v>147700</v>
      </c>
      <c r="E17" s="597">
        <f t="shared" si="6"/>
        <v>7300</v>
      </c>
      <c r="F17" s="597">
        <v>0</v>
      </c>
      <c r="G17" s="597"/>
      <c r="H17" s="597"/>
      <c r="I17" s="597">
        <f>SUM(J17:K17)</f>
        <v>145000</v>
      </c>
      <c r="J17" s="597">
        <v>138200</v>
      </c>
      <c r="K17" s="597">
        <v>6800</v>
      </c>
      <c r="L17" s="597"/>
      <c r="M17" s="597"/>
      <c r="N17" s="597"/>
      <c r="O17" s="597">
        <f t="shared" ref="O17:O29" si="7">P17+Q17</f>
        <v>10000</v>
      </c>
      <c r="P17" s="597">
        <v>9500</v>
      </c>
      <c r="Q17" s="597">
        <v>500</v>
      </c>
      <c r="R17" s="597">
        <f t="shared" si="4"/>
        <v>0</v>
      </c>
      <c r="S17" s="597"/>
      <c r="T17" s="597"/>
      <c r="U17" s="798"/>
      <c r="V17" s="798"/>
    </row>
    <row r="18" spans="1:22" ht="30" customHeight="1" x14ac:dyDescent="0.25">
      <c r="A18" s="478">
        <v>5</v>
      </c>
      <c r="B18" s="601" t="s">
        <v>181</v>
      </c>
      <c r="C18" s="597">
        <f t="shared" si="3"/>
        <v>155000</v>
      </c>
      <c r="D18" s="597">
        <f t="shared" si="5"/>
        <v>147700</v>
      </c>
      <c r="E18" s="597">
        <f t="shared" si="6"/>
        <v>7300</v>
      </c>
      <c r="F18" s="597">
        <v>0</v>
      </c>
      <c r="G18" s="597"/>
      <c r="H18" s="597"/>
      <c r="I18" s="597">
        <f t="shared" ref="I18:I29" si="8">SUM(J18:K18)</f>
        <v>145000</v>
      </c>
      <c r="J18" s="597">
        <v>138200</v>
      </c>
      <c r="K18" s="597">
        <v>6800</v>
      </c>
      <c r="L18" s="597"/>
      <c r="M18" s="597"/>
      <c r="N18" s="597"/>
      <c r="O18" s="597">
        <f t="shared" si="7"/>
        <v>10000</v>
      </c>
      <c r="P18" s="597">
        <v>9500</v>
      </c>
      <c r="Q18" s="597">
        <v>500</v>
      </c>
      <c r="R18" s="597">
        <f t="shared" si="4"/>
        <v>0</v>
      </c>
      <c r="S18" s="597"/>
      <c r="T18" s="597"/>
    </row>
    <row r="19" spans="1:22" ht="30" customHeight="1" x14ac:dyDescent="0.25">
      <c r="A19" s="478">
        <v>6</v>
      </c>
      <c r="B19" s="601" t="s">
        <v>182</v>
      </c>
      <c r="C19" s="597">
        <f>SUM(D19:E19)</f>
        <v>485000</v>
      </c>
      <c r="D19" s="597">
        <f t="shared" si="5"/>
        <v>461800</v>
      </c>
      <c r="E19" s="597">
        <f t="shared" si="6"/>
        <v>23200</v>
      </c>
      <c r="F19" s="597">
        <v>0</v>
      </c>
      <c r="G19" s="597"/>
      <c r="H19" s="597"/>
      <c r="I19" s="597">
        <f>SUM(J19:K19)</f>
        <v>395000</v>
      </c>
      <c r="J19" s="597">
        <v>376300</v>
      </c>
      <c r="K19" s="597">
        <v>18700</v>
      </c>
      <c r="L19" s="597"/>
      <c r="M19" s="597"/>
      <c r="N19" s="597"/>
      <c r="O19" s="597">
        <f>P19+Q19</f>
        <v>10000</v>
      </c>
      <c r="P19" s="597">
        <v>9500</v>
      </c>
      <c r="Q19" s="597">
        <v>500</v>
      </c>
      <c r="R19" s="597">
        <f t="shared" si="4"/>
        <v>80000</v>
      </c>
      <c r="S19" s="597">
        <v>76000</v>
      </c>
      <c r="T19" s="597">
        <v>4000</v>
      </c>
    </row>
    <row r="20" spans="1:22" ht="30" customHeight="1" x14ac:dyDescent="0.25">
      <c r="A20" s="480">
        <v>7</v>
      </c>
      <c r="B20" s="601" t="s">
        <v>479</v>
      </c>
      <c r="C20" s="597">
        <f t="shared" si="3"/>
        <v>245000</v>
      </c>
      <c r="D20" s="597">
        <f t="shared" si="5"/>
        <v>233700</v>
      </c>
      <c r="E20" s="597">
        <f t="shared" si="6"/>
        <v>11300</v>
      </c>
      <c r="F20" s="597">
        <v>0</v>
      </c>
      <c r="G20" s="597"/>
      <c r="H20" s="597"/>
      <c r="I20" s="597">
        <f t="shared" si="8"/>
        <v>145000</v>
      </c>
      <c r="J20" s="597">
        <v>138200</v>
      </c>
      <c r="K20" s="597">
        <v>6800</v>
      </c>
      <c r="L20" s="597"/>
      <c r="M20" s="597"/>
      <c r="N20" s="597"/>
      <c r="O20" s="597">
        <f t="shared" si="7"/>
        <v>10000</v>
      </c>
      <c r="P20" s="597">
        <v>9500</v>
      </c>
      <c r="Q20" s="597">
        <v>500</v>
      </c>
      <c r="R20" s="597">
        <f t="shared" si="4"/>
        <v>90000</v>
      </c>
      <c r="S20" s="597">
        <v>86000</v>
      </c>
      <c r="T20" s="597">
        <v>4000</v>
      </c>
    </row>
    <row r="21" spans="1:22" ht="30" customHeight="1" x14ac:dyDescent="0.25">
      <c r="A21" s="478">
        <v>8</v>
      </c>
      <c r="B21" s="601" t="s">
        <v>184</v>
      </c>
      <c r="C21" s="597">
        <f>SUM(D21:E21)</f>
        <v>195000</v>
      </c>
      <c r="D21" s="597">
        <f t="shared" si="5"/>
        <v>185500</v>
      </c>
      <c r="E21" s="597">
        <f t="shared" si="6"/>
        <v>9500</v>
      </c>
      <c r="F21" s="597">
        <v>0</v>
      </c>
      <c r="G21" s="597"/>
      <c r="H21" s="597"/>
      <c r="I21" s="597">
        <f>SUM(J21:K21)</f>
        <v>125000</v>
      </c>
      <c r="J21" s="597">
        <v>119000</v>
      </c>
      <c r="K21" s="597">
        <v>6000</v>
      </c>
      <c r="L21" s="597"/>
      <c r="M21" s="597"/>
      <c r="N21" s="597"/>
      <c r="O21" s="597">
        <f t="shared" si="7"/>
        <v>10000</v>
      </c>
      <c r="P21" s="597">
        <v>9500</v>
      </c>
      <c r="Q21" s="597">
        <v>500</v>
      </c>
      <c r="R21" s="597">
        <f t="shared" si="4"/>
        <v>60000</v>
      </c>
      <c r="S21" s="597">
        <v>57000</v>
      </c>
      <c r="T21" s="597">
        <v>3000</v>
      </c>
    </row>
    <row r="22" spans="1:22" s="110" customFormat="1" ht="30" customHeight="1" x14ac:dyDescent="0.25">
      <c r="A22" s="478">
        <v>9</v>
      </c>
      <c r="B22" s="601" t="s">
        <v>478</v>
      </c>
      <c r="C22" s="597">
        <f t="shared" si="3"/>
        <v>10000</v>
      </c>
      <c r="D22" s="597">
        <f t="shared" si="5"/>
        <v>9500</v>
      </c>
      <c r="E22" s="597">
        <f t="shared" si="6"/>
        <v>500</v>
      </c>
      <c r="F22" s="597">
        <v>0</v>
      </c>
      <c r="G22" s="597"/>
      <c r="H22" s="597"/>
      <c r="I22" s="597">
        <f t="shared" si="8"/>
        <v>0</v>
      </c>
      <c r="J22" s="597"/>
      <c r="K22" s="597"/>
      <c r="L22" s="597"/>
      <c r="M22" s="597"/>
      <c r="N22" s="597"/>
      <c r="O22" s="597">
        <f t="shared" si="7"/>
        <v>10000</v>
      </c>
      <c r="P22" s="597">
        <v>9500</v>
      </c>
      <c r="Q22" s="597">
        <v>500</v>
      </c>
      <c r="R22" s="597">
        <f t="shared" si="4"/>
        <v>0</v>
      </c>
      <c r="S22" s="597"/>
      <c r="T22" s="597"/>
      <c r="U22" s="798"/>
      <c r="V22" s="798"/>
    </row>
    <row r="23" spans="1:22" ht="30" customHeight="1" x14ac:dyDescent="0.25">
      <c r="A23" s="480">
        <v>10</v>
      </c>
      <c r="B23" s="601" t="s">
        <v>480</v>
      </c>
      <c r="C23" s="597">
        <f t="shared" si="3"/>
        <v>210000</v>
      </c>
      <c r="D23" s="597">
        <f t="shared" si="5"/>
        <v>200000</v>
      </c>
      <c r="E23" s="597">
        <f t="shared" si="6"/>
        <v>10000</v>
      </c>
      <c r="F23" s="597">
        <v>0</v>
      </c>
      <c r="G23" s="597"/>
      <c r="H23" s="597"/>
      <c r="I23" s="597">
        <f t="shared" si="8"/>
        <v>200000</v>
      </c>
      <c r="J23" s="597">
        <v>190500</v>
      </c>
      <c r="K23" s="597">
        <v>9500</v>
      </c>
      <c r="L23" s="597"/>
      <c r="M23" s="597"/>
      <c r="N23" s="597"/>
      <c r="O23" s="597">
        <f t="shared" si="7"/>
        <v>10000</v>
      </c>
      <c r="P23" s="597">
        <v>9500</v>
      </c>
      <c r="Q23" s="597">
        <v>500</v>
      </c>
      <c r="R23" s="597">
        <f t="shared" si="4"/>
        <v>0</v>
      </c>
      <c r="S23" s="597"/>
      <c r="T23" s="597"/>
    </row>
    <row r="24" spans="1:22" ht="30" customHeight="1" x14ac:dyDescent="0.25">
      <c r="A24" s="478">
        <v>11</v>
      </c>
      <c r="B24" s="601" t="s">
        <v>187</v>
      </c>
      <c r="C24" s="597">
        <f>SUM(D24:E24)</f>
        <v>60000</v>
      </c>
      <c r="D24" s="597">
        <f t="shared" si="5"/>
        <v>57100</v>
      </c>
      <c r="E24" s="597">
        <f t="shared" si="6"/>
        <v>2900</v>
      </c>
      <c r="F24" s="597">
        <v>0</v>
      </c>
      <c r="G24" s="597"/>
      <c r="H24" s="597"/>
      <c r="I24" s="597">
        <f>SUM(J24:K24)</f>
        <v>50000</v>
      </c>
      <c r="J24" s="597">
        <v>47600</v>
      </c>
      <c r="K24" s="597">
        <v>2400</v>
      </c>
      <c r="L24" s="597"/>
      <c r="M24" s="597"/>
      <c r="N24" s="597"/>
      <c r="O24" s="597">
        <f t="shared" si="7"/>
        <v>10000</v>
      </c>
      <c r="P24" s="597">
        <v>9500</v>
      </c>
      <c r="Q24" s="597">
        <v>500</v>
      </c>
      <c r="R24" s="597">
        <f t="shared" si="4"/>
        <v>0</v>
      </c>
      <c r="S24" s="597"/>
      <c r="T24" s="597"/>
    </row>
    <row r="25" spans="1:22" s="110" customFormat="1" ht="30" customHeight="1" x14ac:dyDescent="0.25">
      <c r="A25" s="478">
        <v>12</v>
      </c>
      <c r="B25" s="601" t="s">
        <v>188</v>
      </c>
      <c r="C25" s="597">
        <f t="shared" si="3"/>
        <v>10000</v>
      </c>
      <c r="D25" s="597">
        <f t="shared" si="5"/>
        <v>9500</v>
      </c>
      <c r="E25" s="597">
        <f t="shared" si="6"/>
        <v>500</v>
      </c>
      <c r="F25" s="597">
        <v>0</v>
      </c>
      <c r="G25" s="597"/>
      <c r="H25" s="597"/>
      <c r="I25" s="597">
        <f t="shared" si="8"/>
        <v>0</v>
      </c>
      <c r="J25" s="597"/>
      <c r="K25" s="597"/>
      <c r="L25" s="597"/>
      <c r="M25" s="597"/>
      <c r="N25" s="597"/>
      <c r="O25" s="597">
        <f t="shared" si="7"/>
        <v>10000</v>
      </c>
      <c r="P25" s="597">
        <v>9500</v>
      </c>
      <c r="Q25" s="597">
        <v>500</v>
      </c>
      <c r="R25" s="597">
        <f t="shared" si="4"/>
        <v>0</v>
      </c>
      <c r="S25" s="597"/>
      <c r="T25" s="597"/>
      <c r="U25" s="798"/>
      <c r="V25" s="798"/>
    </row>
    <row r="26" spans="1:22" s="170" customFormat="1" ht="30" customHeight="1" x14ac:dyDescent="0.25">
      <c r="A26" s="480">
        <v>13</v>
      </c>
      <c r="B26" s="601" t="s">
        <v>189</v>
      </c>
      <c r="C26" s="597">
        <f t="shared" si="3"/>
        <v>60000</v>
      </c>
      <c r="D26" s="597">
        <f t="shared" si="5"/>
        <v>57100</v>
      </c>
      <c r="E26" s="597">
        <f t="shared" si="6"/>
        <v>2900</v>
      </c>
      <c r="F26" s="597"/>
      <c r="G26" s="597"/>
      <c r="H26" s="597"/>
      <c r="I26" s="597">
        <f t="shared" si="8"/>
        <v>50000</v>
      </c>
      <c r="J26" s="597">
        <v>47600</v>
      </c>
      <c r="K26" s="597">
        <v>2400</v>
      </c>
      <c r="L26" s="597"/>
      <c r="M26" s="597"/>
      <c r="N26" s="597"/>
      <c r="O26" s="597">
        <f t="shared" si="7"/>
        <v>10000</v>
      </c>
      <c r="P26" s="597">
        <v>9500</v>
      </c>
      <c r="Q26" s="597">
        <v>500</v>
      </c>
      <c r="R26" s="597">
        <f t="shared" si="4"/>
        <v>0</v>
      </c>
      <c r="S26" s="597"/>
      <c r="T26" s="597"/>
    </row>
    <row r="27" spans="1:22" ht="30" customHeight="1" x14ac:dyDescent="0.25">
      <c r="A27" s="478">
        <v>14</v>
      </c>
      <c r="B27" s="601" t="s">
        <v>190</v>
      </c>
      <c r="C27" s="597">
        <f>SUM(D27:E27)</f>
        <v>10000</v>
      </c>
      <c r="D27" s="597">
        <f t="shared" si="5"/>
        <v>9500</v>
      </c>
      <c r="E27" s="597">
        <f t="shared" si="6"/>
        <v>500</v>
      </c>
      <c r="F27" s="597">
        <v>0</v>
      </c>
      <c r="G27" s="597"/>
      <c r="H27" s="597"/>
      <c r="I27" s="597">
        <f>SUM(J27:K27)</f>
        <v>0</v>
      </c>
      <c r="J27" s="597"/>
      <c r="K27" s="597"/>
      <c r="L27" s="597"/>
      <c r="M27" s="597"/>
      <c r="N27" s="597"/>
      <c r="O27" s="597">
        <f t="shared" si="7"/>
        <v>10000</v>
      </c>
      <c r="P27" s="597">
        <v>9500</v>
      </c>
      <c r="Q27" s="597">
        <v>500</v>
      </c>
      <c r="R27" s="597">
        <f t="shared" si="4"/>
        <v>0</v>
      </c>
      <c r="S27" s="597"/>
      <c r="T27" s="597"/>
    </row>
    <row r="28" spans="1:22" ht="30" customHeight="1" x14ac:dyDescent="0.25">
      <c r="A28" s="478">
        <v>15</v>
      </c>
      <c r="B28" s="601" t="s">
        <v>191</v>
      </c>
      <c r="C28" s="597">
        <f>SUM(D28:E28)</f>
        <v>90000</v>
      </c>
      <c r="D28" s="597">
        <f t="shared" si="5"/>
        <v>85700</v>
      </c>
      <c r="E28" s="597">
        <f t="shared" si="6"/>
        <v>4300</v>
      </c>
      <c r="F28" s="597">
        <v>0</v>
      </c>
      <c r="G28" s="597"/>
      <c r="H28" s="597"/>
      <c r="I28" s="597">
        <f>SUM(J28:K28)</f>
        <v>60000</v>
      </c>
      <c r="J28" s="597">
        <v>57200</v>
      </c>
      <c r="K28" s="597">
        <v>2800</v>
      </c>
      <c r="L28" s="597"/>
      <c r="M28" s="597"/>
      <c r="N28" s="597"/>
      <c r="O28" s="597">
        <f t="shared" si="7"/>
        <v>10000</v>
      </c>
      <c r="P28" s="597">
        <v>9500</v>
      </c>
      <c r="Q28" s="597">
        <v>500</v>
      </c>
      <c r="R28" s="597">
        <f t="shared" si="4"/>
        <v>20000</v>
      </c>
      <c r="S28" s="597">
        <v>19000</v>
      </c>
      <c r="T28" s="597">
        <v>1000</v>
      </c>
    </row>
    <row r="29" spans="1:22" s="110" customFormat="1" ht="30" customHeight="1" x14ac:dyDescent="0.25">
      <c r="A29" s="481">
        <v>16</v>
      </c>
      <c r="B29" s="603" t="s">
        <v>192</v>
      </c>
      <c r="C29" s="602">
        <f t="shared" si="3"/>
        <v>155000</v>
      </c>
      <c r="D29" s="597">
        <f t="shared" si="5"/>
        <v>147700</v>
      </c>
      <c r="E29" s="597">
        <f t="shared" si="6"/>
        <v>7300</v>
      </c>
      <c r="F29" s="602">
        <v>0</v>
      </c>
      <c r="G29" s="602"/>
      <c r="H29" s="602"/>
      <c r="I29" s="602">
        <f t="shared" si="8"/>
        <v>145000</v>
      </c>
      <c r="J29" s="602">
        <v>138200</v>
      </c>
      <c r="K29" s="602">
        <v>6800</v>
      </c>
      <c r="L29" s="602"/>
      <c r="M29" s="602"/>
      <c r="N29" s="602"/>
      <c r="O29" s="602">
        <f t="shared" si="7"/>
        <v>10000</v>
      </c>
      <c r="P29" s="602">
        <v>9500</v>
      </c>
      <c r="Q29" s="602">
        <v>500</v>
      </c>
      <c r="R29" s="602">
        <f t="shared" si="4"/>
        <v>0</v>
      </c>
      <c r="S29" s="602"/>
      <c r="T29" s="602"/>
      <c r="U29" s="798"/>
      <c r="V29" s="798"/>
    </row>
  </sheetData>
  <mergeCells count="18">
    <mergeCell ref="S6:T6"/>
    <mergeCell ref="A2:T2"/>
    <mergeCell ref="A3:T3"/>
    <mergeCell ref="A5:A7"/>
    <mergeCell ref="B5:B7"/>
    <mergeCell ref="C5:C7"/>
    <mergeCell ref="D5:T5"/>
    <mergeCell ref="D6:E6"/>
    <mergeCell ref="F6:F7"/>
    <mergeCell ref="Q4:R4"/>
    <mergeCell ref="G6:H6"/>
    <mergeCell ref="I6:I7"/>
    <mergeCell ref="J6:K6"/>
    <mergeCell ref="O6:O7"/>
    <mergeCell ref="P6:Q6"/>
    <mergeCell ref="R6:R7"/>
    <mergeCell ref="L6:L7"/>
    <mergeCell ref="M6:N6"/>
  </mergeCells>
  <pageMargins left="0.47" right="0.26" top="0.4" bottom="0.38" header="0.3" footer="0.2"/>
  <pageSetup paperSize="8" scale="85"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57"/>
  <sheetViews>
    <sheetView workbookViewId="0"/>
  </sheetViews>
  <sheetFormatPr defaultRowHeight="15.75" x14ac:dyDescent="0.25"/>
  <cols>
    <col min="1" max="1" width="5.875" customWidth="1"/>
    <col min="2" max="2" width="56.5" customWidth="1"/>
    <col min="3" max="3" width="19.125" style="156" customWidth="1"/>
    <col min="4" max="4" width="9" hidden="1" customWidth="1"/>
    <col min="5" max="5" width="4.875" hidden="1" customWidth="1"/>
  </cols>
  <sheetData>
    <row r="1" spans="1:5" s="15" customFormat="1" ht="20.25" customHeight="1" x14ac:dyDescent="0.25">
      <c r="C1" s="154"/>
    </row>
    <row r="2" spans="1:5" ht="22.5" customHeight="1" x14ac:dyDescent="0.25">
      <c r="A2" s="851" t="s">
        <v>636</v>
      </c>
      <c r="B2" s="851"/>
      <c r="C2" s="851"/>
      <c r="D2" s="851"/>
      <c r="E2" s="851"/>
    </row>
    <row r="3" spans="1:5" ht="24" customHeight="1" x14ac:dyDescent="0.25">
      <c r="A3" s="853" t="str">
        <f>'Biểu 4.4'!A3:C3</f>
        <v xml:space="preserve">(Kèm theo Nghị quyết  số      /NQ-HĐND ngày       /12/2024 của Hội đồng nhân dân huyện Na Rì) </v>
      </c>
      <c r="B3" s="853"/>
      <c r="C3" s="853"/>
      <c r="D3" s="152"/>
      <c r="E3" s="152"/>
    </row>
    <row r="4" spans="1:5" x14ac:dyDescent="0.25">
      <c r="A4" s="14"/>
      <c r="C4" s="155" t="s">
        <v>348</v>
      </c>
      <c r="D4" s="151"/>
    </row>
    <row r="5" spans="1:5" ht="23.25" customHeight="1" x14ac:dyDescent="0.25">
      <c r="A5" s="852" t="s">
        <v>0</v>
      </c>
      <c r="B5" s="852" t="s">
        <v>1</v>
      </c>
      <c r="C5" s="854" t="s">
        <v>600</v>
      </c>
      <c r="D5" s="852" t="s">
        <v>27</v>
      </c>
      <c r="E5" s="852"/>
    </row>
    <row r="6" spans="1:5" ht="13.5" hidden="1" customHeight="1" x14ac:dyDescent="0.25">
      <c r="A6" s="852"/>
      <c r="B6" s="852"/>
      <c r="C6" s="855"/>
      <c r="D6" s="8" t="s">
        <v>28</v>
      </c>
      <c r="E6" s="8" t="s">
        <v>29</v>
      </c>
    </row>
    <row r="7" spans="1:5" ht="17.25" customHeight="1" x14ac:dyDescent="0.25">
      <c r="A7" s="260" t="s">
        <v>2</v>
      </c>
      <c r="B7" s="260" t="s">
        <v>3</v>
      </c>
      <c r="C7" s="260">
        <v>1</v>
      </c>
      <c r="D7" s="11" t="s">
        <v>30</v>
      </c>
      <c r="E7" s="11" t="s">
        <v>31</v>
      </c>
    </row>
    <row r="8" spans="1:5" s="121" customFormat="1" ht="23.25" customHeight="1" x14ac:dyDescent="0.25">
      <c r="A8" s="180"/>
      <c r="B8" s="181" t="s">
        <v>33</v>
      </c>
      <c r="C8" s="104">
        <f>+C9+C24</f>
        <v>664800000</v>
      </c>
      <c r="D8" s="106"/>
      <c r="E8" s="106"/>
    </row>
    <row r="9" spans="1:5" s="121" customFormat="1" ht="21" customHeight="1" x14ac:dyDescent="0.25">
      <c r="A9" s="106" t="s">
        <v>2</v>
      </c>
      <c r="B9" s="107" t="s">
        <v>38</v>
      </c>
      <c r="C9" s="162">
        <f>+C10+C20+C22+C23</f>
        <v>565493000</v>
      </c>
      <c r="D9" s="106"/>
      <c r="E9" s="106"/>
    </row>
    <row r="10" spans="1:5" s="121" customFormat="1" ht="21" customHeight="1" x14ac:dyDescent="0.25">
      <c r="A10" s="106" t="s">
        <v>8</v>
      </c>
      <c r="B10" s="107" t="s">
        <v>62</v>
      </c>
      <c r="C10" s="162">
        <f>C11+C18+C19</f>
        <v>21191000</v>
      </c>
      <c r="D10" s="106"/>
      <c r="E10" s="106"/>
    </row>
    <row r="11" spans="1:5" ht="21" customHeight="1" x14ac:dyDescent="0.25">
      <c r="A11" s="10">
        <v>1</v>
      </c>
      <c r="B11" s="2" t="s">
        <v>140</v>
      </c>
      <c r="C11" s="43">
        <f>+'Biểu 4.4'!C20</f>
        <v>21191000</v>
      </c>
      <c r="D11" s="10"/>
      <c r="E11" s="10"/>
    </row>
    <row r="12" spans="1:5" ht="21" customHeight="1" x14ac:dyDescent="0.25">
      <c r="A12" s="10"/>
      <c r="B12" s="3" t="s">
        <v>39</v>
      </c>
      <c r="C12" s="43"/>
      <c r="D12" s="10"/>
      <c r="E12" s="10"/>
    </row>
    <row r="13" spans="1:5" ht="21" customHeight="1" x14ac:dyDescent="0.25">
      <c r="A13" s="10" t="s">
        <v>21</v>
      </c>
      <c r="B13" s="3" t="s">
        <v>26</v>
      </c>
      <c r="C13" s="43">
        <f>+'Biểu 4.21'!D13</f>
        <v>6296933.6600000001</v>
      </c>
      <c r="D13" s="10"/>
      <c r="E13" s="10"/>
    </row>
    <row r="14" spans="1:5" ht="21" customHeight="1" x14ac:dyDescent="0.25">
      <c r="A14" s="10" t="s">
        <v>21</v>
      </c>
      <c r="B14" s="3" t="s">
        <v>141</v>
      </c>
      <c r="C14" s="43"/>
      <c r="D14" s="10"/>
      <c r="E14" s="10"/>
    </row>
    <row r="15" spans="1:5" ht="21" customHeight="1" x14ac:dyDescent="0.25">
      <c r="A15" s="10"/>
      <c r="B15" s="3" t="s">
        <v>40</v>
      </c>
      <c r="C15" s="43"/>
      <c r="D15" s="10"/>
      <c r="E15" s="10"/>
    </row>
    <row r="16" spans="1:5" ht="21" customHeight="1" x14ac:dyDescent="0.25">
      <c r="A16" s="10" t="s">
        <v>21</v>
      </c>
      <c r="B16" s="3" t="s">
        <v>24</v>
      </c>
      <c r="C16" s="43">
        <f>+'Biểu 4.21'!D15</f>
        <v>5857000</v>
      </c>
      <c r="D16" s="10"/>
      <c r="E16" s="10"/>
    </row>
    <row r="17" spans="1:5" ht="21" customHeight="1" x14ac:dyDescent="0.25">
      <c r="A17" s="10" t="s">
        <v>21</v>
      </c>
      <c r="B17" s="3" t="s">
        <v>25</v>
      </c>
      <c r="C17" s="43"/>
      <c r="D17" s="10"/>
      <c r="E17" s="10"/>
    </row>
    <row r="18" spans="1:5" ht="51" customHeight="1" x14ac:dyDescent="0.25">
      <c r="A18" s="10">
        <v>2</v>
      </c>
      <c r="B18" s="2" t="s">
        <v>23</v>
      </c>
      <c r="C18" s="43"/>
      <c r="D18" s="10"/>
      <c r="E18" s="10"/>
    </row>
    <row r="19" spans="1:5" ht="21" customHeight="1" x14ac:dyDescent="0.25">
      <c r="A19" s="10">
        <v>3</v>
      </c>
      <c r="B19" s="2" t="s">
        <v>41</v>
      </c>
      <c r="C19" s="43"/>
      <c r="D19" s="10"/>
      <c r="E19" s="10"/>
    </row>
    <row r="20" spans="1:5" ht="21" customHeight="1" x14ac:dyDescent="0.25">
      <c r="A20" s="9" t="s">
        <v>10</v>
      </c>
      <c r="B20" s="7" t="s">
        <v>18</v>
      </c>
      <c r="C20" s="162">
        <f>+'Biểu 4.21'!C18</f>
        <v>532991000</v>
      </c>
      <c r="D20" s="10"/>
      <c r="E20" s="10"/>
    </row>
    <row r="21" spans="1:5" ht="21" customHeight="1" x14ac:dyDescent="0.25">
      <c r="A21" s="10"/>
      <c r="B21" s="3" t="s">
        <v>147</v>
      </c>
      <c r="C21" s="43"/>
      <c r="D21" s="10"/>
      <c r="E21" s="10"/>
    </row>
    <row r="22" spans="1:5" ht="21" customHeight="1" x14ac:dyDescent="0.25">
      <c r="A22" s="9" t="s">
        <v>13</v>
      </c>
      <c r="B22" s="7" t="s">
        <v>19</v>
      </c>
      <c r="C22" s="162">
        <f>+'Biểu 4.21'!C21</f>
        <v>11311000</v>
      </c>
      <c r="D22" s="10"/>
      <c r="E22" s="10"/>
    </row>
    <row r="23" spans="1:5" ht="21" customHeight="1" x14ac:dyDescent="0.25">
      <c r="A23" s="9" t="s">
        <v>14</v>
      </c>
      <c r="B23" s="7" t="s">
        <v>34</v>
      </c>
      <c r="C23" s="43"/>
      <c r="D23" s="10"/>
      <c r="E23" s="10"/>
    </row>
    <row r="24" spans="1:5" s="121" customFormat="1" ht="23.25" customHeight="1" x14ac:dyDescent="0.25">
      <c r="A24" s="106" t="s">
        <v>3</v>
      </c>
      <c r="B24" s="107" t="s">
        <v>42</v>
      </c>
      <c r="C24" s="162">
        <f>+C25+C37</f>
        <v>99307000</v>
      </c>
      <c r="D24" s="106"/>
      <c r="E24" s="106"/>
    </row>
    <row r="25" spans="1:5" s="121" customFormat="1" ht="18.75" customHeight="1" x14ac:dyDescent="0.25">
      <c r="A25" s="106" t="s">
        <v>8</v>
      </c>
      <c r="B25" s="107" t="s">
        <v>35</v>
      </c>
      <c r="C25" s="164">
        <f>SUM(C26:C27)</f>
        <v>65610000</v>
      </c>
      <c r="D25" s="106"/>
      <c r="E25" s="106"/>
    </row>
    <row r="26" spans="1:5" ht="18.75" customHeight="1" x14ac:dyDescent="0.25">
      <c r="A26" s="157"/>
      <c r="B26" s="158" t="s">
        <v>360</v>
      </c>
      <c r="C26" s="165">
        <f>+C29+C32+C35</f>
        <v>63400000</v>
      </c>
      <c r="D26" s="10"/>
      <c r="E26" s="10"/>
    </row>
    <row r="27" spans="1:5" ht="18.75" customHeight="1" x14ac:dyDescent="0.25">
      <c r="A27" s="157"/>
      <c r="B27" s="158" t="s">
        <v>361</v>
      </c>
      <c r="C27" s="165">
        <f>+C30+C33+C36</f>
        <v>2210000</v>
      </c>
      <c r="D27" s="10"/>
      <c r="E27" s="10"/>
    </row>
    <row r="28" spans="1:5" s="121" customFormat="1" ht="18.75" customHeight="1" x14ac:dyDescent="0.25">
      <c r="A28" s="160" t="s">
        <v>362</v>
      </c>
      <c r="B28" s="163" t="str">
        <f>+'Biểu 4.4'!B27</f>
        <v xml:space="preserve">  Chương trình MTQG Xây dựng nông thôn mới</v>
      </c>
      <c r="C28" s="164">
        <f>SUM(C29:C30)</f>
        <v>3209000</v>
      </c>
      <c r="D28" s="106"/>
      <c r="E28" s="106"/>
    </row>
    <row r="29" spans="1:5" ht="18.75" customHeight="1" x14ac:dyDescent="0.25">
      <c r="A29" s="160"/>
      <c r="B29" s="159" t="s">
        <v>360</v>
      </c>
      <c r="C29" s="165">
        <f>+'Biểu 4.21'!C28</f>
        <v>999000</v>
      </c>
      <c r="D29" s="10"/>
      <c r="E29" s="10"/>
    </row>
    <row r="30" spans="1:5" ht="18.75" customHeight="1" x14ac:dyDescent="0.25">
      <c r="A30" s="166"/>
      <c r="B30" s="159" t="s">
        <v>361</v>
      </c>
      <c r="C30" s="165">
        <f>+'Biểu 4.21'!C29</f>
        <v>2210000</v>
      </c>
      <c r="D30" s="10"/>
      <c r="E30" s="10"/>
    </row>
    <row r="31" spans="1:5" s="121" customFormat="1" ht="18.75" customHeight="1" x14ac:dyDescent="0.25">
      <c r="A31" s="160" t="s">
        <v>363</v>
      </c>
      <c r="B31" s="163" t="str">
        <f>+'Biểu 4.4'!B30</f>
        <v>Chương trình MTQG giảm nghèo bền vững</v>
      </c>
      <c r="C31" s="164">
        <f>SUM(C32:C33)</f>
        <v>0</v>
      </c>
      <c r="D31" s="106"/>
      <c r="E31" s="106"/>
    </row>
    <row r="32" spans="1:5" ht="18.75" customHeight="1" x14ac:dyDescent="0.25">
      <c r="A32" s="160"/>
      <c r="B32" s="159" t="s">
        <v>360</v>
      </c>
      <c r="C32" s="165">
        <f>+'Biểu 4.21'!C31</f>
        <v>0</v>
      </c>
      <c r="D32" s="10"/>
      <c r="E32" s="10"/>
    </row>
    <row r="33" spans="1:5" ht="18.75" customHeight="1" x14ac:dyDescent="0.25">
      <c r="A33" s="160"/>
      <c r="B33" s="159" t="s">
        <v>361</v>
      </c>
      <c r="C33" s="165">
        <f>+'Biểu 4.21'!C32</f>
        <v>0</v>
      </c>
      <c r="D33" s="10"/>
      <c r="E33" s="10"/>
    </row>
    <row r="34" spans="1:5" s="121" customFormat="1" ht="37.5" customHeight="1" x14ac:dyDescent="0.25">
      <c r="A34" s="160" t="s">
        <v>365</v>
      </c>
      <c r="B34" s="163" t="str">
        <f>+'Biểu 4.4'!B33</f>
        <v xml:space="preserve"> Chương trình MTQG phát triển kinh tế - xã hội vùng đồng bào dân tộc thiểu số và miền núi</v>
      </c>
      <c r="C34" s="164">
        <f>SUM(C35:C36)</f>
        <v>62401000</v>
      </c>
      <c r="D34" s="106"/>
      <c r="E34" s="106"/>
    </row>
    <row r="35" spans="1:5" ht="23.25" customHeight="1" x14ac:dyDescent="0.25">
      <c r="A35" s="160"/>
      <c r="B35" s="159" t="s">
        <v>360</v>
      </c>
      <c r="C35" s="165">
        <f>+'Biểu 4.21'!C34</f>
        <v>62401000</v>
      </c>
      <c r="D35" s="10"/>
      <c r="E35" s="10"/>
    </row>
    <row r="36" spans="1:5" ht="23.25" customHeight="1" x14ac:dyDescent="0.25">
      <c r="A36" s="160"/>
      <c r="B36" s="159" t="s">
        <v>361</v>
      </c>
      <c r="C36" s="165">
        <f>+'Biểu 4.21'!C35</f>
        <v>0</v>
      </c>
      <c r="D36" s="10"/>
      <c r="E36" s="10"/>
    </row>
    <row r="37" spans="1:5" ht="21" customHeight="1" x14ac:dyDescent="0.25">
      <c r="A37" s="9" t="s">
        <v>10</v>
      </c>
      <c r="B37" s="7" t="s">
        <v>142</v>
      </c>
      <c r="C37" s="162">
        <f>+C38+C42+C46+C49+C51</f>
        <v>33697000</v>
      </c>
      <c r="D37" s="10"/>
      <c r="E37" s="10"/>
    </row>
    <row r="38" spans="1:5" ht="21" customHeight="1" x14ac:dyDescent="0.25">
      <c r="A38" s="160">
        <v>1</v>
      </c>
      <c r="B38" s="358" t="s">
        <v>538</v>
      </c>
      <c r="C38" s="162">
        <f>SUM(C39:C41)</f>
        <v>9198000</v>
      </c>
      <c r="D38" s="10"/>
      <c r="E38" s="10"/>
    </row>
    <row r="39" spans="1:5" ht="34.700000000000003" customHeight="1" x14ac:dyDescent="0.25">
      <c r="A39" s="157"/>
      <c r="B39" s="360" t="s">
        <v>539</v>
      </c>
      <c r="C39" s="43">
        <f>+'Biểu 4.21'!C38</f>
        <v>148000</v>
      </c>
      <c r="D39" s="161"/>
      <c r="E39" s="161"/>
    </row>
    <row r="40" spans="1:5" ht="36" customHeight="1" x14ac:dyDescent="0.25">
      <c r="A40" s="157"/>
      <c r="B40" s="360" t="s">
        <v>540</v>
      </c>
      <c r="C40" s="43">
        <f>+'Biểu 4.21'!C39</f>
        <v>250000</v>
      </c>
      <c r="D40" s="161"/>
      <c r="E40" s="161"/>
    </row>
    <row r="41" spans="1:5" ht="24.75" customHeight="1" x14ac:dyDescent="0.25">
      <c r="A41" s="157"/>
      <c r="B41" s="360" t="s">
        <v>541</v>
      </c>
      <c r="C41" s="43">
        <f>+'Biểu 4.21'!C40</f>
        <v>8800000</v>
      </c>
      <c r="D41" s="161"/>
      <c r="E41" s="161"/>
    </row>
    <row r="42" spans="1:5" ht="24.75" customHeight="1" x14ac:dyDescent="0.25">
      <c r="A42" s="160">
        <v>2</v>
      </c>
      <c r="B42" s="361" t="s">
        <v>372</v>
      </c>
      <c r="C42" s="162">
        <f>SUM(C43:C45)</f>
        <v>2125000</v>
      </c>
      <c r="D42" s="161"/>
      <c r="E42" s="161"/>
    </row>
    <row r="43" spans="1:5" ht="24.75" customHeight="1" x14ac:dyDescent="0.25">
      <c r="A43" s="157"/>
      <c r="B43" s="360" t="s">
        <v>345</v>
      </c>
      <c r="C43" s="43">
        <f>+'Biểu 4.21'!C42</f>
        <v>1500000</v>
      </c>
      <c r="D43" s="161"/>
      <c r="E43" s="161"/>
    </row>
    <row r="44" spans="1:5" ht="24.75" customHeight="1" x14ac:dyDescent="0.25">
      <c r="A44" s="157"/>
      <c r="B44" s="362" t="s">
        <v>542</v>
      </c>
      <c r="C44" s="43">
        <f>+'Biểu 4.21'!C43</f>
        <v>125000</v>
      </c>
      <c r="D44" s="161"/>
      <c r="E44" s="161"/>
    </row>
    <row r="45" spans="1:5" ht="42.6" customHeight="1" x14ac:dyDescent="0.25">
      <c r="A45" s="157"/>
      <c r="B45" s="269" t="s">
        <v>364</v>
      </c>
      <c r="C45" s="43">
        <f>+'Biểu 4.21'!C44</f>
        <v>500000</v>
      </c>
      <c r="D45" s="161"/>
      <c r="E45" s="161"/>
    </row>
    <row r="46" spans="1:5" ht="23.25" customHeight="1" x14ac:dyDescent="0.25">
      <c r="A46" s="157">
        <v>3</v>
      </c>
      <c r="B46" s="358" t="s">
        <v>629</v>
      </c>
      <c r="C46" s="162">
        <f>+C47+C48</f>
        <v>5150000</v>
      </c>
      <c r="D46" s="161"/>
      <c r="E46" s="161"/>
    </row>
    <row r="47" spans="1:5" ht="23.25" customHeight="1" x14ac:dyDescent="0.25">
      <c r="A47" s="157" t="s">
        <v>517</v>
      </c>
      <c r="B47" s="360" t="s">
        <v>630</v>
      </c>
      <c r="C47" s="43">
        <f>+'Biểu 4.21'!C46</f>
        <v>1600000</v>
      </c>
      <c r="D47" s="161"/>
      <c r="E47" s="161"/>
    </row>
    <row r="48" spans="1:5" ht="23.25" customHeight="1" x14ac:dyDescent="0.25">
      <c r="A48" s="157" t="s">
        <v>517</v>
      </c>
      <c r="B48" s="360" t="s">
        <v>631</v>
      </c>
      <c r="C48" s="43">
        <f>+'Biểu 4.21'!C47</f>
        <v>3550000</v>
      </c>
      <c r="D48" s="161"/>
      <c r="E48" s="161"/>
    </row>
    <row r="49" spans="1:5" ht="23.25" customHeight="1" x14ac:dyDescent="0.25">
      <c r="A49" s="160">
        <v>4</v>
      </c>
      <c r="B49" s="703" t="s">
        <v>376</v>
      </c>
      <c r="C49" s="162">
        <f>+C50</f>
        <v>11424000</v>
      </c>
      <c r="D49" s="161"/>
      <c r="E49" s="161"/>
    </row>
    <row r="50" spans="1:5" ht="23.25" customHeight="1" x14ac:dyDescent="0.25">
      <c r="A50" s="157" t="s">
        <v>632</v>
      </c>
      <c r="B50" s="269" t="s">
        <v>633</v>
      </c>
      <c r="C50" s="43">
        <f>+'Biểu 4.21'!C49</f>
        <v>11424000</v>
      </c>
      <c r="D50" s="161"/>
      <c r="E50" s="161"/>
    </row>
    <row r="51" spans="1:5" ht="24.75" customHeight="1" x14ac:dyDescent="0.25">
      <c r="A51" s="160">
        <v>3</v>
      </c>
      <c r="B51" s="163" t="s">
        <v>543</v>
      </c>
      <c r="C51" s="162">
        <f>SUM(C52:C53)</f>
        <v>5800000</v>
      </c>
      <c r="D51" s="161"/>
      <c r="E51" s="161"/>
    </row>
    <row r="52" spans="1:5" ht="36" customHeight="1" x14ac:dyDescent="0.25">
      <c r="A52" s="157" t="s">
        <v>517</v>
      </c>
      <c r="B52" s="159" t="s">
        <v>473</v>
      </c>
      <c r="C52" s="43">
        <f>+'Biểu 4.21'!C51</f>
        <v>200000</v>
      </c>
      <c r="D52" s="4"/>
      <c r="E52" s="4"/>
    </row>
    <row r="53" spans="1:5" ht="36" customHeight="1" x14ac:dyDescent="0.25">
      <c r="A53" s="270" t="s">
        <v>517</v>
      </c>
      <c r="B53" s="363" t="s">
        <v>544</v>
      </c>
      <c r="C53" s="45">
        <f>+'Biểu 4.21'!C52</f>
        <v>5600000</v>
      </c>
    </row>
    <row r="54" spans="1:5" x14ac:dyDescent="0.25">
      <c r="C54" s="848"/>
      <c r="D54" s="848"/>
      <c r="E54" s="848"/>
    </row>
    <row r="55" spans="1:5" x14ac:dyDescent="0.25">
      <c r="C55" s="849"/>
      <c r="D55" s="849"/>
      <c r="E55" s="849"/>
    </row>
    <row r="56" spans="1:5" x14ac:dyDescent="0.25">
      <c r="C56" s="849"/>
      <c r="D56" s="849"/>
      <c r="E56" s="849"/>
    </row>
    <row r="57" spans="1:5" x14ac:dyDescent="0.25">
      <c r="C57" s="850"/>
      <c r="D57" s="850"/>
      <c r="E57" s="850"/>
    </row>
  </sheetData>
  <mergeCells count="10">
    <mergeCell ref="C54:E54"/>
    <mergeCell ref="C55:E55"/>
    <mergeCell ref="C56:E56"/>
    <mergeCell ref="C57:E57"/>
    <mergeCell ref="A2:E2"/>
    <mergeCell ref="A5:A6"/>
    <mergeCell ref="B5:B6"/>
    <mergeCell ref="A3:C3"/>
    <mergeCell ref="C5:C6"/>
    <mergeCell ref="D5:E5"/>
  </mergeCells>
  <phoneticPr fontId="0" type="noConversion"/>
  <pageMargins left="1.02362204724409" right="0.35433070866141703" top="0.55118110236220497" bottom="0.51" header="0.31496062992126" footer="0.24"/>
  <pageSetup paperSize="9" firstPageNumber="85" orientation="portrait" useFirstPageNumber="1" r:id="rId1"/>
  <headerFooter>
    <oddHeader>&amp;RBiểu số 4.6</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Q88"/>
  <sheetViews>
    <sheetView workbookViewId="0">
      <selection activeCell="E17" sqref="E17"/>
    </sheetView>
  </sheetViews>
  <sheetFormatPr defaultColWidth="7.625" defaultRowHeight="18.75" x14ac:dyDescent="0.25"/>
  <cols>
    <col min="1" max="1" width="5.625" style="254" customWidth="1"/>
    <col min="2" max="2" width="26.125" style="254" customWidth="1"/>
    <col min="3" max="3" width="52.375" style="254" customWidth="1"/>
    <col min="4" max="4" width="14" style="288" customWidth="1"/>
    <col min="5" max="5" width="14.5" style="288" customWidth="1"/>
    <col min="6" max="6" width="12.5" style="289" customWidth="1"/>
    <col min="7" max="8" width="9.625" style="254" customWidth="1"/>
    <col min="9" max="10" width="5.375" style="254" customWidth="1"/>
    <col min="11" max="13" width="4.5" style="254" customWidth="1"/>
    <col min="14" max="15" width="4.125" style="254" hidden="1" customWidth="1"/>
    <col min="16" max="17" width="4.125" style="254" customWidth="1"/>
    <col min="18" max="19" width="5.875" style="254" customWidth="1"/>
    <col min="20" max="22" width="3.625" style="254" hidden="1" customWidth="1"/>
    <col min="23" max="23" width="5" style="254" customWidth="1"/>
    <col min="24" max="26" width="4.125" style="254" customWidth="1"/>
    <col min="27" max="27" width="3.5" style="254" customWidth="1"/>
    <col min="28" max="41" width="4.125" style="254" customWidth="1"/>
    <col min="42" max="42" width="5.375" style="254" customWidth="1"/>
    <col min="43" max="43" width="5.5" style="254" customWidth="1"/>
    <col min="44" max="16384" width="7.625" style="254"/>
  </cols>
  <sheetData>
    <row r="1" spans="1:43" s="279" customFormat="1" ht="26.25" x14ac:dyDescent="0.25">
      <c r="A1" s="277" t="e">
        <f>+#REF!</f>
        <v>#REF!</v>
      </c>
      <c r="B1" s="277"/>
      <c r="C1" s="277"/>
      <c r="D1" s="278"/>
      <c r="E1" s="1081" t="s">
        <v>488</v>
      </c>
      <c r="F1" s="1081"/>
      <c r="AN1" s="1082" t="s">
        <v>221</v>
      </c>
      <c r="AO1" s="1082"/>
      <c r="AP1" s="1082"/>
      <c r="AQ1" s="1082"/>
    </row>
    <row r="2" spans="1:43" s="279" customFormat="1" ht="43.5" customHeight="1" x14ac:dyDescent="0.25">
      <c r="A2" s="1083" t="s">
        <v>463</v>
      </c>
      <c r="B2" s="1083"/>
      <c r="C2" s="1083"/>
      <c r="D2" s="1083"/>
      <c r="E2" s="1083"/>
      <c r="F2" s="1083"/>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row>
    <row r="3" spans="1:43" s="279" customFormat="1" ht="25.5" customHeight="1" x14ac:dyDescent="0.25">
      <c r="A3" s="1084" t="e">
        <f>#REF!</f>
        <v>#REF!</v>
      </c>
      <c r="B3" s="1084"/>
      <c r="C3" s="1084"/>
      <c r="D3" s="1084"/>
      <c r="E3" s="1084"/>
      <c r="F3" s="1084"/>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row>
    <row r="4" spans="1:43" s="282" customFormat="1" ht="22.5" customHeight="1" x14ac:dyDescent="0.25">
      <c r="A4" s="1085"/>
      <c r="B4" s="1085"/>
      <c r="C4" s="1085"/>
      <c r="D4" s="1085"/>
      <c r="E4" s="1085"/>
      <c r="F4" s="1085"/>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row>
    <row r="5" spans="1:43" s="40" customFormat="1" ht="30.75" customHeight="1" x14ac:dyDescent="0.25">
      <c r="A5" s="376" t="s">
        <v>0</v>
      </c>
      <c r="B5" s="376" t="s">
        <v>222</v>
      </c>
      <c r="C5" s="376" t="s">
        <v>1</v>
      </c>
      <c r="D5" s="377" t="s">
        <v>217</v>
      </c>
      <c r="E5" s="377" t="s">
        <v>174</v>
      </c>
      <c r="F5" s="378" t="s">
        <v>175</v>
      </c>
      <c r="G5" s="421"/>
      <c r="H5" s="422"/>
      <c r="I5" s="421"/>
      <c r="J5" s="421"/>
      <c r="K5" s="421"/>
      <c r="L5" s="421"/>
      <c r="M5" s="421"/>
      <c r="N5" s="421"/>
      <c r="O5" s="421"/>
      <c r="P5" s="421"/>
      <c r="Q5" s="421"/>
      <c r="R5" s="421"/>
      <c r="S5" s="421"/>
      <c r="T5" s="421"/>
      <c r="U5" s="421"/>
      <c r="V5" s="421"/>
      <c r="W5" s="422"/>
      <c r="X5" s="421"/>
      <c r="Y5" s="421"/>
      <c r="Z5" s="421"/>
      <c r="AA5" s="421"/>
      <c r="AB5" s="421"/>
      <c r="AC5" s="422"/>
      <c r="AD5" s="421"/>
      <c r="AE5" s="421"/>
      <c r="AF5" s="422"/>
      <c r="AG5" s="421"/>
      <c r="AH5" s="421"/>
      <c r="AI5" s="421"/>
      <c r="AJ5" s="421"/>
      <c r="AK5" s="421"/>
      <c r="AL5" s="422"/>
      <c r="AM5" s="421"/>
      <c r="AN5" s="421"/>
      <c r="AO5" s="421"/>
      <c r="AP5" s="421"/>
      <c r="AQ5" s="421"/>
    </row>
    <row r="6" spans="1:43" s="40" customFormat="1" ht="18.600000000000001" customHeight="1" x14ac:dyDescent="0.25">
      <c r="A6" s="261" t="s">
        <v>2</v>
      </c>
      <c r="B6" s="261" t="s">
        <v>3</v>
      </c>
      <c r="C6" s="261">
        <v>1</v>
      </c>
      <c r="D6" s="399">
        <v>2</v>
      </c>
      <c r="E6" s="261">
        <v>3</v>
      </c>
      <c r="F6" s="399">
        <v>4</v>
      </c>
      <c r="G6" s="421"/>
      <c r="H6" s="422"/>
      <c r="I6" s="421"/>
      <c r="J6" s="421"/>
      <c r="K6" s="421"/>
      <c r="L6" s="421"/>
      <c r="M6" s="421"/>
      <c r="N6" s="421"/>
      <c r="O6" s="421"/>
      <c r="P6" s="421"/>
      <c r="Q6" s="421"/>
      <c r="R6" s="421"/>
      <c r="S6" s="421"/>
      <c r="T6" s="421"/>
      <c r="U6" s="421"/>
      <c r="V6" s="421"/>
      <c r="W6" s="422"/>
      <c r="X6" s="421"/>
      <c r="Y6" s="421"/>
      <c r="Z6" s="421"/>
      <c r="AA6" s="421"/>
      <c r="AB6" s="421"/>
      <c r="AC6" s="422"/>
      <c r="AD6" s="421"/>
      <c r="AE6" s="421"/>
      <c r="AF6" s="422"/>
      <c r="AG6" s="421"/>
      <c r="AH6" s="421"/>
      <c r="AI6" s="421"/>
      <c r="AJ6" s="421"/>
      <c r="AK6" s="421"/>
      <c r="AL6" s="422"/>
      <c r="AM6" s="421"/>
      <c r="AN6" s="421"/>
      <c r="AO6" s="421"/>
      <c r="AP6" s="421"/>
      <c r="AQ6" s="421"/>
    </row>
    <row r="7" spans="1:43" s="40" customFormat="1" ht="29.25" customHeight="1" x14ac:dyDescent="0.25">
      <c r="A7" s="376"/>
      <c r="B7" s="376" t="s">
        <v>381</v>
      </c>
      <c r="C7" s="379"/>
      <c r="D7" s="380">
        <f>SUM(E7:F7)</f>
        <v>12587000</v>
      </c>
      <c r="E7" s="380">
        <f>+E8+E27+E38+E43+E49</f>
        <v>12219999.58</v>
      </c>
      <c r="F7" s="380">
        <f>+F8+F27+F38+F43+F49</f>
        <v>367000.42</v>
      </c>
      <c r="G7" s="421"/>
      <c r="H7" s="422"/>
      <c r="I7" s="421"/>
      <c r="J7" s="421"/>
      <c r="K7" s="421"/>
      <c r="L7" s="421"/>
      <c r="M7" s="421"/>
      <c r="N7" s="421"/>
      <c r="O7" s="421"/>
      <c r="P7" s="421"/>
      <c r="Q7" s="421"/>
      <c r="R7" s="421"/>
      <c r="S7" s="421"/>
      <c r="T7" s="421"/>
      <c r="U7" s="421"/>
      <c r="V7" s="421"/>
      <c r="W7" s="422"/>
      <c r="X7" s="421"/>
      <c r="Y7" s="421"/>
      <c r="Z7" s="421"/>
      <c r="AA7" s="421"/>
      <c r="AB7" s="421"/>
      <c r="AC7" s="422"/>
      <c r="AD7" s="421"/>
      <c r="AE7" s="421"/>
      <c r="AF7" s="422"/>
      <c r="AG7" s="421"/>
      <c r="AH7" s="421"/>
      <c r="AI7" s="421"/>
      <c r="AJ7" s="421"/>
      <c r="AK7" s="421"/>
      <c r="AL7" s="422"/>
      <c r="AM7" s="421"/>
      <c r="AN7" s="421"/>
      <c r="AO7" s="421"/>
      <c r="AP7" s="421"/>
      <c r="AQ7" s="421"/>
    </row>
    <row r="8" spans="1:43" s="283" customFormat="1" ht="23.45" customHeight="1" x14ac:dyDescent="0.25">
      <c r="A8" s="376" t="s">
        <v>8</v>
      </c>
      <c r="B8" s="381" t="s">
        <v>196</v>
      </c>
      <c r="C8" s="382"/>
      <c r="D8" s="380">
        <f>+D9+D12+D13+D14+D15+D16+D19+D20+D21+D24+D25+D26</f>
        <v>5306000</v>
      </c>
      <c r="E8" s="380">
        <f>+E9+E12+E13+E14+E15+E16+E19+E20+E21+E24+E25+E26</f>
        <v>5150999.58</v>
      </c>
      <c r="F8" s="380">
        <f>+F9+F12+F13+F14+F15+F16+F19+F20+F21+F24+F25+F26</f>
        <v>155000.41999999998</v>
      </c>
    </row>
    <row r="9" spans="1:43" s="283" customFormat="1" ht="23.45" customHeight="1" x14ac:dyDescent="0.25">
      <c r="A9" s="382">
        <v>1</v>
      </c>
      <c r="B9" s="383" t="s">
        <v>191</v>
      </c>
      <c r="C9" s="382"/>
      <c r="D9" s="380">
        <f>+D10+D11</f>
        <v>511000</v>
      </c>
      <c r="E9" s="380">
        <f>+E10+E11</f>
        <v>495999.58</v>
      </c>
      <c r="F9" s="380">
        <f>+F10+F11</f>
        <v>15000.419999999991</v>
      </c>
    </row>
    <row r="10" spans="1:43" s="283" customFormat="1" ht="23.45" customHeight="1" x14ac:dyDescent="0.25">
      <c r="A10" s="384"/>
      <c r="B10" s="383"/>
      <c r="C10" s="383" t="s">
        <v>558</v>
      </c>
      <c r="D10" s="385">
        <f>SUM(E10:F10)</f>
        <v>305000</v>
      </c>
      <c r="E10" s="386">
        <v>296000</v>
      </c>
      <c r="F10" s="386">
        <v>9000</v>
      </c>
      <c r="R10" s="284"/>
    </row>
    <row r="11" spans="1:43" s="283" customFormat="1" ht="23.45" customHeight="1" x14ac:dyDescent="0.25">
      <c r="A11" s="384"/>
      <c r="B11" s="383"/>
      <c r="C11" s="349" t="s">
        <v>559</v>
      </c>
      <c r="D11" s="385">
        <f t="shared" ref="D11:D26" si="0">SUM(E11:F11)</f>
        <v>206000</v>
      </c>
      <c r="E11" s="386">
        <v>199999.58000000002</v>
      </c>
      <c r="F11" s="386">
        <v>6000.419999999991</v>
      </c>
    </row>
    <row r="12" spans="1:43" s="283" customFormat="1" ht="23.45" customHeight="1" x14ac:dyDescent="0.25">
      <c r="A12" s="384">
        <v>2</v>
      </c>
      <c r="B12" s="383" t="s">
        <v>177</v>
      </c>
      <c r="C12" s="383" t="s">
        <v>560</v>
      </c>
      <c r="D12" s="387">
        <f t="shared" si="0"/>
        <v>343000</v>
      </c>
      <c r="E12" s="388">
        <v>333000</v>
      </c>
      <c r="F12" s="388">
        <v>10000</v>
      </c>
    </row>
    <row r="13" spans="1:43" s="283" customFormat="1" ht="23.45" customHeight="1" x14ac:dyDescent="0.25">
      <c r="A13" s="384">
        <v>3</v>
      </c>
      <c r="B13" s="383" t="s">
        <v>178</v>
      </c>
      <c r="C13" s="383" t="s">
        <v>561</v>
      </c>
      <c r="D13" s="387">
        <f t="shared" si="0"/>
        <v>150000</v>
      </c>
      <c r="E13" s="388">
        <v>146000</v>
      </c>
      <c r="F13" s="388">
        <v>4000</v>
      </c>
    </row>
    <row r="14" spans="1:43" s="283" customFormat="1" ht="23.45" customHeight="1" x14ac:dyDescent="0.25">
      <c r="A14" s="384">
        <v>4</v>
      </c>
      <c r="B14" s="383" t="s">
        <v>185</v>
      </c>
      <c r="C14" s="349" t="s">
        <v>562</v>
      </c>
      <c r="D14" s="387">
        <f t="shared" si="0"/>
        <v>298000</v>
      </c>
      <c r="E14" s="388">
        <v>289000</v>
      </c>
      <c r="F14" s="388">
        <v>9000</v>
      </c>
    </row>
    <row r="15" spans="1:43" s="283" customFormat="1" ht="23.45" customHeight="1" x14ac:dyDescent="0.25">
      <c r="A15" s="384">
        <v>5</v>
      </c>
      <c r="B15" s="383" t="s">
        <v>180</v>
      </c>
      <c r="C15" s="349" t="s">
        <v>562</v>
      </c>
      <c r="D15" s="387">
        <f t="shared" si="0"/>
        <v>325000</v>
      </c>
      <c r="E15" s="388">
        <v>315000</v>
      </c>
      <c r="F15" s="388">
        <v>10000</v>
      </c>
    </row>
    <row r="16" spans="1:43" s="283" customFormat="1" ht="23.45" customHeight="1" x14ac:dyDescent="0.25">
      <c r="A16" s="384">
        <v>6</v>
      </c>
      <c r="B16" s="383" t="s">
        <v>464</v>
      </c>
      <c r="C16" s="349"/>
      <c r="D16" s="387">
        <f>SUM(D17:D18)</f>
        <v>809000</v>
      </c>
      <c r="E16" s="387">
        <v>786000</v>
      </c>
      <c r="F16" s="387">
        <v>23000</v>
      </c>
    </row>
    <row r="17" spans="1:6" s="283" customFormat="1" ht="23.45" customHeight="1" x14ac:dyDescent="0.25">
      <c r="A17" s="384"/>
      <c r="B17" s="383"/>
      <c r="C17" s="383" t="s">
        <v>562</v>
      </c>
      <c r="D17" s="387">
        <f t="shared" si="0"/>
        <v>359000</v>
      </c>
      <c r="E17" s="388">
        <v>349000</v>
      </c>
      <c r="F17" s="388">
        <v>10000</v>
      </c>
    </row>
    <row r="18" spans="1:6" s="283" customFormat="1" ht="23.45" customHeight="1" x14ac:dyDescent="0.25">
      <c r="A18" s="384"/>
      <c r="B18" s="383"/>
      <c r="C18" s="349" t="s">
        <v>558</v>
      </c>
      <c r="D18" s="387">
        <f t="shared" si="0"/>
        <v>450000</v>
      </c>
      <c r="E18" s="388">
        <v>437000</v>
      </c>
      <c r="F18" s="388">
        <v>13000</v>
      </c>
    </row>
    <row r="19" spans="1:6" s="283" customFormat="1" ht="34.5" customHeight="1" x14ac:dyDescent="0.25">
      <c r="A19" s="384">
        <v>7</v>
      </c>
      <c r="B19" s="383" t="s">
        <v>182</v>
      </c>
      <c r="C19" s="383" t="s">
        <v>564</v>
      </c>
      <c r="D19" s="387">
        <f t="shared" si="0"/>
        <v>515000</v>
      </c>
      <c r="E19" s="388">
        <v>500000</v>
      </c>
      <c r="F19" s="388">
        <v>15000</v>
      </c>
    </row>
    <row r="20" spans="1:6" s="283" customFormat="1" ht="23.45" customHeight="1" x14ac:dyDescent="0.25">
      <c r="A20" s="384">
        <v>8</v>
      </c>
      <c r="B20" s="389" t="s">
        <v>192</v>
      </c>
      <c r="C20" s="390" t="s">
        <v>565</v>
      </c>
      <c r="D20" s="387">
        <f t="shared" si="0"/>
        <v>519000</v>
      </c>
      <c r="E20" s="388">
        <v>504000</v>
      </c>
      <c r="F20" s="388">
        <v>15000</v>
      </c>
    </row>
    <row r="21" spans="1:6" s="283" customFormat="1" ht="23.45" customHeight="1" x14ac:dyDescent="0.25">
      <c r="A21" s="384">
        <v>9</v>
      </c>
      <c r="B21" s="383" t="s">
        <v>183</v>
      </c>
      <c r="C21" s="390"/>
      <c r="D21" s="387">
        <f>SUM(D22:D23)</f>
        <v>815000</v>
      </c>
      <c r="E21" s="387">
        <v>791000</v>
      </c>
      <c r="F21" s="387">
        <v>24000</v>
      </c>
    </row>
    <row r="22" spans="1:6" s="283" customFormat="1" ht="23.45" customHeight="1" x14ac:dyDescent="0.25">
      <c r="A22" s="384"/>
      <c r="B22" s="382"/>
      <c r="C22" s="383" t="s">
        <v>566</v>
      </c>
      <c r="D22" s="387">
        <f t="shared" si="0"/>
        <v>351000</v>
      </c>
      <c r="E22" s="387">
        <v>341000</v>
      </c>
      <c r="F22" s="387">
        <v>10000</v>
      </c>
    </row>
    <row r="23" spans="1:6" s="283" customFormat="1" ht="23.45" customHeight="1" x14ac:dyDescent="0.25">
      <c r="A23" s="384"/>
      <c r="B23" s="383"/>
      <c r="C23" s="423" t="s">
        <v>567</v>
      </c>
      <c r="D23" s="387">
        <f>SUM(E23:F23)</f>
        <v>464000</v>
      </c>
      <c r="E23" s="387">
        <v>450000</v>
      </c>
      <c r="F23" s="387">
        <v>14000</v>
      </c>
    </row>
    <row r="24" spans="1:6" s="283" customFormat="1" ht="23.45" customHeight="1" x14ac:dyDescent="0.25">
      <c r="A24" s="384">
        <v>10</v>
      </c>
      <c r="B24" s="383" t="s">
        <v>187</v>
      </c>
      <c r="C24" s="383" t="s">
        <v>225</v>
      </c>
      <c r="D24" s="387">
        <f t="shared" si="0"/>
        <v>480000</v>
      </c>
      <c r="E24" s="387">
        <v>466000</v>
      </c>
      <c r="F24" s="387">
        <v>14000</v>
      </c>
    </row>
    <row r="25" spans="1:6" s="283" customFormat="1" ht="23.45" customHeight="1" x14ac:dyDescent="0.25">
      <c r="A25" s="384">
        <v>11</v>
      </c>
      <c r="B25" s="383" t="s">
        <v>184</v>
      </c>
      <c r="C25" s="391" t="s">
        <v>568</v>
      </c>
      <c r="D25" s="387">
        <f t="shared" si="0"/>
        <v>301000</v>
      </c>
      <c r="E25" s="388">
        <v>292000</v>
      </c>
      <c r="F25" s="388">
        <v>9000</v>
      </c>
    </row>
    <row r="26" spans="1:6" s="283" customFormat="1" ht="23.45" customHeight="1" x14ac:dyDescent="0.25">
      <c r="A26" s="384">
        <v>12</v>
      </c>
      <c r="B26" s="383" t="s">
        <v>189</v>
      </c>
      <c r="C26" s="391" t="s">
        <v>569</v>
      </c>
      <c r="D26" s="387">
        <f t="shared" si="0"/>
        <v>240000</v>
      </c>
      <c r="E26" s="388">
        <v>233000</v>
      </c>
      <c r="F26" s="388">
        <v>7000</v>
      </c>
    </row>
    <row r="27" spans="1:6" s="283" customFormat="1" ht="27" customHeight="1" x14ac:dyDescent="0.25">
      <c r="A27" s="392" t="s">
        <v>10</v>
      </c>
      <c r="B27" s="1079" t="s">
        <v>197</v>
      </c>
      <c r="C27" s="1080"/>
      <c r="D27" s="393">
        <f>E27+F27</f>
        <v>2680000</v>
      </c>
      <c r="E27" s="380">
        <f>E28+E36</f>
        <v>2602000</v>
      </c>
      <c r="F27" s="380">
        <f>F28+F36</f>
        <v>78000</v>
      </c>
    </row>
    <row r="28" spans="1:6" s="283" customFormat="1" ht="27" customHeight="1" x14ac:dyDescent="0.25">
      <c r="A28" s="392" t="s">
        <v>233</v>
      </c>
      <c r="B28" s="1079" t="s">
        <v>201</v>
      </c>
      <c r="C28" s="1080"/>
      <c r="D28" s="380">
        <f>SUM(D29:D35)</f>
        <v>2322000</v>
      </c>
      <c r="E28" s="380">
        <f>SUM(E29:E35)</f>
        <v>2254000</v>
      </c>
      <c r="F28" s="380">
        <f>SUM(F29:F35)</f>
        <v>68000</v>
      </c>
    </row>
    <row r="29" spans="1:6" s="283" customFormat="1" ht="27.6" customHeight="1" x14ac:dyDescent="0.25">
      <c r="A29" s="384">
        <v>1</v>
      </c>
      <c r="B29" s="383" t="s">
        <v>439</v>
      </c>
      <c r="C29" s="383" t="s">
        <v>573</v>
      </c>
      <c r="D29" s="387">
        <f t="shared" ref="D29:D35" si="1">SUM(E29:F29)</f>
        <v>200000</v>
      </c>
      <c r="E29" s="388">
        <v>194000</v>
      </c>
      <c r="F29" s="388">
        <v>6000</v>
      </c>
    </row>
    <row r="30" spans="1:6" s="283" customFormat="1" ht="27.6" customHeight="1" x14ac:dyDescent="0.25">
      <c r="A30" s="384">
        <v>2</v>
      </c>
      <c r="B30" s="394" t="s">
        <v>190</v>
      </c>
      <c r="C30" s="383" t="s">
        <v>558</v>
      </c>
      <c r="D30" s="387">
        <f t="shared" si="1"/>
        <v>350000</v>
      </c>
      <c r="E30" s="388">
        <v>340000</v>
      </c>
      <c r="F30" s="388">
        <v>10000</v>
      </c>
    </row>
    <row r="31" spans="1:6" s="283" customFormat="1" ht="38.450000000000003" customHeight="1" x14ac:dyDescent="0.25">
      <c r="A31" s="384">
        <v>3</v>
      </c>
      <c r="B31" s="395" t="s">
        <v>191</v>
      </c>
      <c r="C31" s="383" t="s">
        <v>564</v>
      </c>
      <c r="D31" s="387">
        <f t="shared" si="1"/>
        <v>405000</v>
      </c>
      <c r="E31" s="388">
        <v>393000</v>
      </c>
      <c r="F31" s="388">
        <v>12000</v>
      </c>
    </row>
    <row r="32" spans="1:6" s="283" customFormat="1" ht="27.6" customHeight="1" x14ac:dyDescent="0.25">
      <c r="A32" s="384">
        <v>4</v>
      </c>
      <c r="B32" s="394" t="s">
        <v>179</v>
      </c>
      <c r="C32" s="383" t="s">
        <v>570</v>
      </c>
      <c r="D32" s="387">
        <f t="shared" si="1"/>
        <v>316000</v>
      </c>
      <c r="E32" s="388">
        <v>307000</v>
      </c>
      <c r="F32" s="388">
        <v>9000</v>
      </c>
    </row>
    <row r="33" spans="1:6" s="283" customFormat="1" ht="27.6" customHeight="1" x14ac:dyDescent="0.25">
      <c r="A33" s="384">
        <v>5</v>
      </c>
      <c r="B33" s="395" t="s">
        <v>180</v>
      </c>
      <c r="C33" s="389" t="s">
        <v>571</v>
      </c>
      <c r="D33" s="387">
        <f t="shared" si="1"/>
        <v>371000</v>
      </c>
      <c r="E33" s="388">
        <v>360000</v>
      </c>
      <c r="F33" s="388">
        <v>11000</v>
      </c>
    </row>
    <row r="34" spans="1:6" s="283" customFormat="1" ht="35.450000000000003" customHeight="1" x14ac:dyDescent="0.25">
      <c r="A34" s="384">
        <v>6</v>
      </c>
      <c r="B34" s="394" t="s">
        <v>181</v>
      </c>
      <c r="C34" s="383" t="s">
        <v>564</v>
      </c>
      <c r="D34" s="387">
        <f t="shared" si="1"/>
        <v>435000</v>
      </c>
      <c r="E34" s="388">
        <v>422000</v>
      </c>
      <c r="F34" s="388">
        <v>13000</v>
      </c>
    </row>
    <row r="35" spans="1:6" s="283" customFormat="1" ht="27.6" customHeight="1" x14ac:dyDescent="0.25">
      <c r="A35" s="384">
        <v>7</v>
      </c>
      <c r="B35" s="395" t="s">
        <v>236</v>
      </c>
      <c r="C35" s="383" t="s">
        <v>572</v>
      </c>
      <c r="D35" s="387">
        <f t="shared" si="1"/>
        <v>245000</v>
      </c>
      <c r="E35" s="388">
        <v>238000</v>
      </c>
      <c r="F35" s="388">
        <v>7000</v>
      </c>
    </row>
    <row r="36" spans="1:6" s="283" customFormat="1" ht="27.6" customHeight="1" x14ac:dyDescent="0.25">
      <c r="A36" s="392" t="s">
        <v>233</v>
      </c>
      <c r="B36" s="1079" t="s">
        <v>465</v>
      </c>
      <c r="C36" s="1080"/>
      <c r="D36" s="380">
        <f>D37</f>
        <v>358000</v>
      </c>
      <c r="E36" s="380">
        <f>E37</f>
        <v>348000</v>
      </c>
      <c r="F36" s="380">
        <f>F37</f>
        <v>10000</v>
      </c>
    </row>
    <row r="37" spans="1:6" s="283" customFormat="1" ht="27.6" customHeight="1" x14ac:dyDescent="0.25">
      <c r="A37" s="384" t="s">
        <v>21</v>
      </c>
      <c r="B37" s="383" t="s">
        <v>553</v>
      </c>
      <c r="C37" s="383"/>
      <c r="D37" s="388">
        <f>SUM(E37:F37)</f>
        <v>358000</v>
      </c>
      <c r="E37" s="388">
        <v>348000</v>
      </c>
      <c r="F37" s="388">
        <v>10000</v>
      </c>
    </row>
    <row r="38" spans="1:6" s="283" customFormat="1" ht="27.6" customHeight="1" x14ac:dyDescent="0.25">
      <c r="A38" s="376" t="s">
        <v>13</v>
      </c>
      <c r="B38" s="381" t="s">
        <v>198</v>
      </c>
      <c r="C38" s="382"/>
      <c r="D38" s="380">
        <f>D39+D41</f>
        <v>3067000</v>
      </c>
      <c r="E38" s="380">
        <f>E39+E41</f>
        <v>2978000</v>
      </c>
      <c r="F38" s="380">
        <f>F39+F41</f>
        <v>89000</v>
      </c>
    </row>
    <row r="39" spans="1:6" s="283" customFormat="1" ht="27.6" customHeight="1" x14ac:dyDescent="0.25">
      <c r="A39" s="376">
        <v>1</v>
      </c>
      <c r="B39" s="381" t="s">
        <v>466</v>
      </c>
      <c r="C39" s="382"/>
      <c r="D39" s="380">
        <f>D40</f>
        <v>2333000</v>
      </c>
      <c r="E39" s="380">
        <f>E40</f>
        <v>2265000</v>
      </c>
      <c r="F39" s="380">
        <f>F40</f>
        <v>68000</v>
      </c>
    </row>
    <row r="40" spans="1:6" s="283" customFormat="1" ht="41.45" customHeight="1" x14ac:dyDescent="0.25">
      <c r="A40" s="384" t="s">
        <v>21</v>
      </c>
      <c r="B40" s="396" t="s">
        <v>555</v>
      </c>
      <c r="C40" s="395" t="s">
        <v>467</v>
      </c>
      <c r="D40" s="388">
        <f>SUM(E40:F40)</f>
        <v>2333000</v>
      </c>
      <c r="E40" s="388">
        <v>2265000</v>
      </c>
      <c r="F40" s="388">
        <v>68000</v>
      </c>
    </row>
    <row r="41" spans="1:6" s="283" customFormat="1" ht="23.45" customHeight="1" x14ac:dyDescent="0.25">
      <c r="A41" s="376">
        <v>2</v>
      </c>
      <c r="B41" s="381" t="s">
        <v>205</v>
      </c>
      <c r="C41" s="382"/>
      <c r="D41" s="380">
        <f>D42</f>
        <v>734000</v>
      </c>
      <c r="E41" s="380">
        <f>E42</f>
        <v>713000</v>
      </c>
      <c r="F41" s="380">
        <f>F42</f>
        <v>21000</v>
      </c>
    </row>
    <row r="42" spans="1:6" s="283" customFormat="1" ht="23.45" customHeight="1" x14ac:dyDescent="0.25">
      <c r="A42" s="384" t="s">
        <v>21</v>
      </c>
      <c r="B42" s="396" t="s">
        <v>554</v>
      </c>
      <c r="C42" s="382"/>
      <c r="D42" s="388">
        <f>SUM(E42:F42)</f>
        <v>734000</v>
      </c>
      <c r="E42" s="388">
        <v>713000</v>
      </c>
      <c r="F42" s="388">
        <v>21000</v>
      </c>
    </row>
    <row r="43" spans="1:6" s="283" customFormat="1" ht="23.45" customHeight="1" x14ac:dyDescent="0.25">
      <c r="A43" s="376" t="s">
        <v>14</v>
      </c>
      <c r="B43" s="381" t="s">
        <v>199</v>
      </c>
      <c r="C43" s="382"/>
      <c r="D43" s="380">
        <f>SUM(E43:F43)</f>
        <v>387000</v>
      </c>
      <c r="E43" s="380">
        <f>E44+E46</f>
        <v>376000</v>
      </c>
      <c r="F43" s="380">
        <f>F44+F46</f>
        <v>11000</v>
      </c>
    </row>
    <row r="44" spans="1:6" s="283" customFormat="1" ht="23.45" customHeight="1" x14ac:dyDescent="0.25">
      <c r="A44" s="376">
        <v>1</v>
      </c>
      <c r="B44" s="381" t="s">
        <v>207</v>
      </c>
      <c r="C44" s="382"/>
      <c r="D44" s="380">
        <f>D45</f>
        <v>141000</v>
      </c>
      <c r="E44" s="380">
        <f>E45</f>
        <v>137000</v>
      </c>
      <c r="F44" s="380">
        <f>F45</f>
        <v>4000</v>
      </c>
    </row>
    <row r="45" spans="1:6" s="283" customFormat="1" ht="23.45" customHeight="1" x14ac:dyDescent="0.25">
      <c r="A45" s="384" t="s">
        <v>21</v>
      </c>
      <c r="B45" s="396" t="s">
        <v>556</v>
      </c>
      <c r="C45" s="382"/>
      <c r="D45" s="388">
        <f>SUM(E45:F45)</f>
        <v>141000</v>
      </c>
      <c r="E45" s="388">
        <v>137000</v>
      </c>
      <c r="F45" s="388">
        <v>4000</v>
      </c>
    </row>
    <row r="46" spans="1:6" s="283" customFormat="1" ht="23.45" customHeight="1" x14ac:dyDescent="0.25">
      <c r="A46" s="376">
        <v>2</v>
      </c>
      <c r="B46" s="381" t="s">
        <v>208</v>
      </c>
      <c r="C46" s="382"/>
      <c r="D46" s="380">
        <f>SUM(D47:D48)</f>
        <v>246000</v>
      </c>
      <c r="E46" s="380">
        <f>SUM(E47:E48)</f>
        <v>239000</v>
      </c>
      <c r="F46" s="380">
        <f>SUM(F47:F48)</f>
        <v>7000</v>
      </c>
    </row>
    <row r="47" spans="1:6" s="283" customFormat="1" ht="23.45" customHeight="1" x14ac:dyDescent="0.25">
      <c r="A47" s="384" t="s">
        <v>21</v>
      </c>
      <c r="B47" s="396" t="s">
        <v>554</v>
      </c>
      <c r="C47" s="382"/>
      <c r="D47" s="388">
        <f>SUM(E47:F47)</f>
        <v>127000</v>
      </c>
      <c r="E47" s="388">
        <v>123000</v>
      </c>
      <c r="F47" s="388">
        <v>4000</v>
      </c>
    </row>
    <row r="48" spans="1:6" s="283" customFormat="1" ht="23.45" customHeight="1" x14ac:dyDescent="0.25">
      <c r="A48" s="384" t="s">
        <v>21</v>
      </c>
      <c r="B48" s="396" t="s">
        <v>557</v>
      </c>
      <c r="C48" s="382"/>
      <c r="D48" s="388">
        <f>SUM(E48:F48)</f>
        <v>119000</v>
      </c>
      <c r="E48" s="388">
        <v>116000</v>
      </c>
      <c r="F48" s="388">
        <v>3000</v>
      </c>
    </row>
    <row r="49" spans="1:6" s="283" customFormat="1" ht="23.45" customHeight="1" x14ac:dyDescent="0.25">
      <c r="A49" s="376" t="s">
        <v>16</v>
      </c>
      <c r="B49" s="381" t="s">
        <v>468</v>
      </c>
      <c r="C49" s="382"/>
      <c r="D49" s="380">
        <f>D50+D69</f>
        <v>1147000</v>
      </c>
      <c r="E49" s="380">
        <f>E50+E69</f>
        <v>1113000</v>
      </c>
      <c r="F49" s="380">
        <f>F50+F69</f>
        <v>34000</v>
      </c>
    </row>
    <row r="50" spans="1:6" s="283" customFormat="1" ht="23.45" customHeight="1" x14ac:dyDescent="0.25">
      <c r="A50" s="376">
        <v>1</v>
      </c>
      <c r="B50" s="381" t="s">
        <v>210</v>
      </c>
      <c r="C50" s="382"/>
      <c r="D50" s="380">
        <f>SUM(D51:D68)</f>
        <v>716000</v>
      </c>
      <c r="E50" s="380">
        <f>SUM(E51:E68)</f>
        <v>695000</v>
      </c>
      <c r="F50" s="380">
        <f>SUM(F51:F68)</f>
        <v>21000</v>
      </c>
    </row>
    <row r="51" spans="1:6" s="283" customFormat="1" ht="23.45" customHeight="1" x14ac:dyDescent="0.25">
      <c r="A51" s="384" t="s">
        <v>21</v>
      </c>
      <c r="B51" s="397" t="s">
        <v>554</v>
      </c>
      <c r="C51" s="382"/>
      <c r="D51" s="388">
        <f>SUM(E51:F51)</f>
        <v>436000</v>
      </c>
      <c r="E51" s="388">
        <v>423000</v>
      </c>
      <c r="F51" s="388">
        <v>13000</v>
      </c>
    </row>
    <row r="52" spans="1:6" s="283" customFormat="1" ht="23.45" customHeight="1" x14ac:dyDescent="0.25">
      <c r="A52" s="384" t="s">
        <v>21</v>
      </c>
      <c r="B52" s="349" t="s">
        <v>236</v>
      </c>
      <c r="C52" s="398"/>
      <c r="D52" s="388">
        <f t="shared" ref="D52:D68" si="2">SUM(E52:F52)</f>
        <v>22000</v>
      </c>
      <c r="E52" s="388">
        <v>21000</v>
      </c>
      <c r="F52" s="388">
        <v>1000</v>
      </c>
    </row>
    <row r="53" spans="1:6" s="283" customFormat="1" ht="23.45" customHeight="1" x14ac:dyDescent="0.25">
      <c r="A53" s="384" t="s">
        <v>21</v>
      </c>
      <c r="B53" s="349" t="s">
        <v>182</v>
      </c>
      <c r="C53" s="398"/>
      <c r="D53" s="388">
        <f t="shared" si="2"/>
        <v>13000</v>
      </c>
      <c r="E53" s="388">
        <v>12700</v>
      </c>
      <c r="F53" s="388">
        <v>300</v>
      </c>
    </row>
    <row r="54" spans="1:6" s="283" customFormat="1" ht="23.45" customHeight="1" x14ac:dyDescent="0.25">
      <c r="A54" s="384" t="s">
        <v>21</v>
      </c>
      <c r="B54" s="349" t="s">
        <v>184</v>
      </c>
      <c r="C54" s="398"/>
      <c r="D54" s="388">
        <f t="shared" si="2"/>
        <v>8000</v>
      </c>
      <c r="E54" s="388">
        <v>7800</v>
      </c>
      <c r="F54" s="388">
        <v>200</v>
      </c>
    </row>
    <row r="55" spans="1:6" s="283" customFormat="1" ht="23.45" customHeight="1" x14ac:dyDescent="0.25">
      <c r="A55" s="384" t="s">
        <v>21</v>
      </c>
      <c r="B55" s="349" t="s">
        <v>185</v>
      </c>
      <c r="C55" s="398"/>
      <c r="D55" s="388">
        <f t="shared" si="2"/>
        <v>19000</v>
      </c>
      <c r="E55" s="388">
        <v>18500</v>
      </c>
      <c r="F55" s="388">
        <v>500</v>
      </c>
    </row>
    <row r="56" spans="1:6" s="283" customFormat="1" ht="23.45" customHeight="1" x14ac:dyDescent="0.25">
      <c r="A56" s="384" t="s">
        <v>21</v>
      </c>
      <c r="B56" s="349" t="s">
        <v>464</v>
      </c>
      <c r="C56" s="398"/>
      <c r="D56" s="388">
        <f t="shared" si="2"/>
        <v>24000</v>
      </c>
      <c r="E56" s="388">
        <v>23300</v>
      </c>
      <c r="F56" s="388">
        <v>700</v>
      </c>
    </row>
    <row r="57" spans="1:6" s="283" customFormat="1" ht="23.45" customHeight="1" x14ac:dyDescent="0.25">
      <c r="A57" s="384" t="s">
        <v>21</v>
      </c>
      <c r="B57" s="349" t="s">
        <v>187</v>
      </c>
      <c r="C57" s="398"/>
      <c r="D57" s="388">
        <f t="shared" si="2"/>
        <v>28000</v>
      </c>
      <c r="E57" s="388">
        <v>27200</v>
      </c>
      <c r="F57" s="388">
        <v>800</v>
      </c>
    </row>
    <row r="58" spans="1:6" s="283" customFormat="1" ht="23.45" customHeight="1" x14ac:dyDescent="0.25">
      <c r="A58" s="384" t="s">
        <v>21</v>
      </c>
      <c r="B58" s="349" t="s">
        <v>189</v>
      </c>
      <c r="C58" s="398"/>
      <c r="D58" s="388">
        <f t="shared" si="2"/>
        <v>12000</v>
      </c>
      <c r="E58" s="388">
        <v>11700</v>
      </c>
      <c r="F58" s="388">
        <v>300</v>
      </c>
    </row>
    <row r="59" spans="1:6" s="283" customFormat="1" ht="23.45" customHeight="1" x14ac:dyDescent="0.25">
      <c r="A59" s="384" t="s">
        <v>21</v>
      </c>
      <c r="B59" s="349" t="s">
        <v>179</v>
      </c>
      <c r="C59" s="398"/>
      <c r="D59" s="388">
        <f t="shared" si="2"/>
        <v>16000</v>
      </c>
      <c r="E59" s="388">
        <v>15600</v>
      </c>
      <c r="F59" s="388">
        <v>400</v>
      </c>
    </row>
    <row r="60" spans="1:6" s="283" customFormat="1" ht="23.45" customHeight="1" x14ac:dyDescent="0.25">
      <c r="A60" s="384" t="s">
        <v>21</v>
      </c>
      <c r="B60" s="349" t="s">
        <v>181</v>
      </c>
      <c r="C60" s="398"/>
      <c r="D60" s="388">
        <f t="shared" si="2"/>
        <v>13000</v>
      </c>
      <c r="E60" s="388">
        <v>12700</v>
      </c>
      <c r="F60" s="388">
        <v>300</v>
      </c>
    </row>
    <row r="61" spans="1:6" s="283" customFormat="1" ht="23.45" customHeight="1" x14ac:dyDescent="0.25">
      <c r="A61" s="384" t="s">
        <v>21</v>
      </c>
      <c r="B61" s="349" t="s">
        <v>183</v>
      </c>
      <c r="C61" s="398"/>
      <c r="D61" s="388">
        <f t="shared" si="2"/>
        <v>17000</v>
      </c>
      <c r="E61" s="388">
        <v>16500</v>
      </c>
      <c r="F61" s="388">
        <v>500</v>
      </c>
    </row>
    <row r="62" spans="1:6" s="283" customFormat="1" ht="23.45" customHeight="1" x14ac:dyDescent="0.25">
      <c r="A62" s="384" t="s">
        <v>21</v>
      </c>
      <c r="B62" s="349" t="s">
        <v>188</v>
      </c>
      <c r="C62" s="398"/>
      <c r="D62" s="388">
        <f t="shared" si="2"/>
        <v>27000</v>
      </c>
      <c r="E62" s="388">
        <v>26200</v>
      </c>
      <c r="F62" s="388">
        <v>800</v>
      </c>
    </row>
    <row r="63" spans="1:6" s="283" customFormat="1" ht="23.45" customHeight="1" x14ac:dyDescent="0.25">
      <c r="A63" s="384" t="s">
        <v>21</v>
      </c>
      <c r="B63" s="349" t="s">
        <v>192</v>
      </c>
      <c r="C63" s="398"/>
      <c r="D63" s="388">
        <f t="shared" si="2"/>
        <v>11000</v>
      </c>
      <c r="E63" s="388">
        <v>10700</v>
      </c>
      <c r="F63" s="388">
        <v>300</v>
      </c>
    </row>
    <row r="64" spans="1:6" s="283" customFormat="1" ht="23.45" customHeight="1" x14ac:dyDescent="0.25">
      <c r="A64" s="384" t="s">
        <v>21</v>
      </c>
      <c r="B64" s="349" t="s">
        <v>178</v>
      </c>
      <c r="C64" s="398"/>
      <c r="D64" s="388">
        <f t="shared" si="2"/>
        <v>17000</v>
      </c>
      <c r="E64" s="388">
        <v>16500</v>
      </c>
      <c r="F64" s="388">
        <v>500</v>
      </c>
    </row>
    <row r="65" spans="1:6" s="283" customFormat="1" ht="23.45" customHeight="1" x14ac:dyDescent="0.25">
      <c r="A65" s="384" t="s">
        <v>21</v>
      </c>
      <c r="B65" s="349" t="s">
        <v>191</v>
      </c>
      <c r="C65" s="398"/>
      <c r="D65" s="388">
        <f t="shared" si="2"/>
        <v>16000</v>
      </c>
      <c r="E65" s="388">
        <v>15500</v>
      </c>
      <c r="F65" s="388">
        <v>500</v>
      </c>
    </row>
    <row r="66" spans="1:6" s="283" customFormat="1" ht="23.45" customHeight="1" x14ac:dyDescent="0.25">
      <c r="A66" s="384" t="s">
        <v>21</v>
      </c>
      <c r="B66" s="349" t="s">
        <v>190</v>
      </c>
      <c r="C66" s="398"/>
      <c r="D66" s="388">
        <f t="shared" si="2"/>
        <v>9000</v>
      </c>
      <c r="E66" s="388">
        <v>8800</v>
      </c>
      <c r="F66" s="388">
        <v>200</v>
      </c>
    </row>
    <row r="67" spans="1:6" s="283" customFormat="1" ht="23.45" customHeight="1" x14ac:dyDescent="0.25">
      <c r="A67" s="384" t="s">
        <v>21</v>
      </c>
      <c r="B67" s="349" t="s">
        <v>177</v>
      </c>
      <c r="C67" s="398"/>
      <c r="D67" s="388">
        <f t="shared" si="2"/>
        <v>12000</v>
      </c>
      <c r="E67" s="388">
        <v>11700</v>
      </c>
      <c r="F67" s="388">
        <v>300</v>
      </c>
    </row>
    <row r="68" spans="1:6" s="283" customFormat="1" ht="23.45" customHeight="1" x14ac:dyDescent="0.25">
      <c r="A68" s="384" t="s">
        <v>21</v>
      </c>
      <c r="B68" s="349" t="s">
        <v>180</v>
      </c>
      <c r="C68" s="398"/>
      <c r="D68" s="388">
        <f t="shared" si="2"/>
        <v>16000</v>
      </c>
      <c r="E68" s="388">
        <v>15600</v>
      </c>
      <c r="F68" s="388">
        <v>400</v>
      </c>
    </row>
    <row r="69" spans="1:6" s="283" customFormat="1" ht="23.45" customHeight="1" x14ac:dyDescent="0.25">
      <c r="A69" s="376">
        <v>2</v>
      </c>
      <c r="B69" s="379" t="s">
        <v>211</v>
      </c>
      <c r="C69" s="382"/>
      <c r="D69" s="380">
        <f>SUM(D70:D87)</f>
        <v>431000</v>
      </c>
      <c r="E69" s="380">
        <f>SUM(E70:E87)</f>
        <v>418000</v>
      </c>
      <c r="F69" s="380">
        <f>SUM(F70:F87)</f>
        <v>13000</v>
      </c>
    </row>
    <row r="70" spans="1:6" s="283" customFormat="1" ht="23.45" customHeight="1" x14ac:dyDescent="0.25">
      <c r="A70" s="384" t="s">
        <v>21</v>
      </c>
      <c r="B70" s="397" t="s">
        <v>554</v>
      </c>
      <c r="C70" s="382"/>
      <c r="D70" s="388">
        <f>SUM(E70:F70)</f>
        <v>216000</v>
      </c>
      <c r="E70" s="388">
        <v>209000</v>
      </c>
      <c r="F70" s="388">
        <v>7000</v>
      </c>
    </row>
    <row r="71" spans="1:6" s="283" customFormat="1" ht="23.45" customHeight="1" x14ac:dyDescent="0.25">
      <c r="A71" s="384" t="s">
        <v>21</v>
      </c>
      <c r="B71" s="349" t="s">
        <v>236</v>
      </c>
      <c r="C71" s="382"/>
      <c r="D71" s="388">
        <f t="shared" ref="D71:D87" si="3">SUM(E71:F71)</f>
        <v>13000</v>
      </c>
      <c r="E71" s="388">
        <v>12700</v>
      </c>
      <c r="F71" s="388">
        <v>300</v>
      </c>
    </row>
    <row r="72" spans="1:6" s="283" customFormat="1" ht="23.45" customHeight="1" x14ac:dyDescent="0.25">
      <c r="A72" s="384" t="s">
        <v>21</v>
      </c>
      <c r="B72" s="349" t="s">
        <v>182</v>
      </c>
      <c r="C72" s="382"/>
      <c r="D72" s="388">
        <f>SUM(E72:F72)</f>
        <v>13000</v>
      </c>
      <c r="E72" s="388">
        <v>12700</v>
      </c>
      <c r="F72" s="388">
        <v>300</v>
      </c>
    </row>
    <row r="73" spans="1:6" s="283" customFormat="1" ht="23.45" customHeight="1" x14ac:dyDescent="0.25">
      <c r="A73" s="384" t="s">
        <v>21</v>
      </c>
      <c r="B73" s="349" t="s">
        <v>184</v>
      </c>
      <c r="C73" s="382"/>
      <c r="D73" s="388">
        <f t="shared" si="3"/>
        <v>9000</v>
      </c>
      <c r="E73" s="388">
        <v>8700</v>
      </c>
      <c r="F73" s="388">
        <v>300</v>
      </c>
    </row>
    <row r="74" spans="1:6" s="283" customFormat="1" ht="23.45" customHeight="1" x14ac:dyDescent="0.25">
      <c r="A74" s="384" t="s">
        <v>21</v>
      </c>
      <c r="B74" s="349" t="s">
        <v>185</v>
      </c>
      <c r="C74" s="382"/>
      <c r="D74" s="388">
        <f t="shared" si="3"/>
        <v>15000</v>
      </c>
      <c r="E74" s="388">
        <v>14500</v>
      </c>
      <c r="F74" s="388">
        <v>500</v>
      </c>
    </row>
    <row r="75" spans="1:6" s="283" customFormat="1" ht="23.45" customHeight="1" x14ac:dyDescent="0.25">
      <c r="A75" s="384" t="s">
        <v>21</v>
      </c>
      <c r="B75" s="349" t="s">
        <v>464</v>
      </c>
      <c r="C75" s="382"/>
      <c r="D75" s="388">
        <f t="shared" si="3"/>
        <v>17000</v>
      </c>
      <c r="E75" s="388">
        <v>16500</v>
      </c>
      <c r="F75" s="388">
        <v>500</v>
      </c>
    </row>
    <row r="76" spans="1:6" s="283" customFormat="1" ht="23.45" customHeight="1" x14ac:dyDescent="0.25">
      <c r="A76" s="384" t="s">
        <v>21</v>
      </c>
      <c r="B76" s="349" t="s">
        <v>187</v>
      </c>
      <c r="C76" s="382"/>
      <c r="D76" s="388">
        <f t="shared" si="3"/>
        <v>18000</v>
      </c>
      <c r="E76" s="388">
        <v>17600</v>
      </c>
      <c r="F76" s="388">
        <v>400</v>
      </c>
    </row>
    <row r="77" spans="1:6" s="283" customFormat="1" ht="23.45" customHeight="1" x14ac:dyDescent="0.25">
      <c r="A77" s="384" t="s">
        <v>21</v>
      </c>
      <c r="B77" s="349" t="s">
        <v>189</v>
      </c>
      <c r="C77" s="382"/>
      <c r="D77" s="388">
        <f t="shared" si="3"/>
        <v>9000</v>
      </c>
      <c r="E77" s="388">
        <v>8700</v>
      </c>
      <c r="F77" s="388">
        <v>300</v>
      </c>
    </row>
    <row r="78" spans="1:6" s="283" customFormat="1" ht="23.45" customHeight="1" x14ac:dyDescent="0.25">
      <c r="A78" s="384" t="s">
        <v>21</v>
      </c>
      <c r="B78" s="349" t="s">
        <v>179</v>
      </c>
      <c r="C78" s="382"/>
      <c r="D78" s="388">
        <f t="shared" si="3"/>
        <v>11000</v>
      </c>
      <c r="E78" s="388">
        <v>10700</v>
      </c>
      <c r="F78" s="388">
        <v>300</v>
      </c>
    </row>
    <row r="79" spans="1:6" s="283" customFormat="1" ht="23.45" customHeight="1" x14ac:dyDescent="0.25">
      <c r="A79" s="384" t="s">
        <v>21</v>
      </c>
      <c r="B79" s="349" t="s">
        <v>181</v>
      </c>
      <c r="C79" s="382"/>
      <c r="D79" s="388">
        <f t="shared" si="3"/>
        <v>10000</v>
      </c>
      <c r="E79" s="388">
        <v>9700</v>
      </c>
      <c r="F79" s="388">
        <v>300</v>
      </c>
    </row>
    <row r="80" spans="1:6" s="283" customFormat="1" ht="23.45" customHeight="1" x14ac:dyDescent="0.25">
      <c r="A80" s="384" t="s">
        <v>21</v>
      </c>
      <c r="B80" s="349" t="s">
        <v>183</v>
      </c>
      <c r="C80" s="382"/>
      <c r="D80" s="388">
        <f t="shared" si="3"/>
        <v>14000</v>
      </c>
      <c r="E80" s="388">
        <v>13600</v>
      </c>
      <c r="F80" s="388">
        <v>400</v>
      </c>
    </row>
    <row r="81" spans="1:6" s="283" customFormat="1" ht="23.45" customHeight="1" x14ac:dyDescent="0.25">
      <c r="A81" s="384" t="s">
        <v>21</v>
      </c>
      <c r="B81" s="349" t="s">
        <v>188</v>
      </c>
      <c r="C81" s="382"/>
      <c r="D81" s="388">
        <f t="shared" si="3"/>
        <v>16000</v>
      </c>
      <c r="E81" s="388">
        <v>15500</v>
      </c>
      <c r="F81" s="388">
        <v>500</v>
      </c>
    </row>
    <row r="82" spans="1:6" s="283" customFormat="1" ht="23.45" customHeight="1" x14ac:dyDescent="0.25">
      <c r="A82" s="384" t="s">
        <v>21</v>
      </c>
      <c r="B82" s="349" t="s">
        <v>192</v>
      </c>
      <c r="C82" s="382"/>
      <c r="D82" s="388">
        <f t="shared" si="3"/>
        <v>10000</v>
      </c>
      <c r="E82" s="388">
        <v>9700</v>
      </c>
      <c r="F82" s="388">
        <v>300</v>
      </c>
    </row>
    <row r="83" spans="1:6" s="283" customFormat="1" ht="23.45" customHeight="1" x14ac:dyDescent="0.25">
      <c r="A83" s="384" t="s">
        <v>21</v>
      </c>
      <c r="B83" s="349" t="s">
        <v>178</v>
      </c>
      <c r="C83" s="382"/>
      <c r="D83" s="388">
        <f t="shared" si="3"/>
        <v>12000</v>
      </c>
      <c r="E83" s="388">
        <v>11700</v>
      </c>
      <c r="F83" s="388">
        <v>300</v>
      </c>
    </row>
    <row r="84" spans="1:6" s="283" customFormat="1" ht="23.45" customHeight="1" x14ac:dyDescent="0.25">
      <c r="A84" s="384" t="s">
        <v>21</v>
      </c>
      <c r="B84" s="349" t="s">
        <v>191</v>
      </c>
      <c r="C84" s="382"/>
      <c r="D84" s="388">
        <f t="shared" si="3"/>
        <v>14000</v>
      </c>
      <c r="E84" s="388">
        <v>13600</v>
      </c>
      <c r="F84" s="388">
        <v>400</v>
      </c>
    </row>
    <row r="85" spans="1:6" s="283" customFormat="1" ht="23.45" customHeight="1" x14ac:dyDescent="0.25">
      <c r="A85" s="384" t="s">
        <v>21</v>
      </c>
      <c r="B85" s="349" t="s">
        <v>190</v>
      </c>
      <c r="C85" s="382"/>
      <c r="D85" s="388">
        <f t="shared" si="3"/>
        <v>9000</v>
      </c>
      <c r="E85" s="388">
        <v>8700</v>
      </c>
      <c r="F85" s="388">
        <v>300</v>
      </c>
    </row>
    <row r="86" spans="1:6" s="283" customFormat="1" ht="23.45" customHeight="1" x14ac:dyDescent="0.25">
      <c r="A86" s="384" t="s">
        <v>21</v>
      </c>
      <c r="B86" s="349" t="s">
        <v>177</v>
      </c>
      <c r="C86" s="382"/>
      <c r="D86" s="388">
        <f t="shared" si="3"/>
        <v>13000</v>
      </c>
      <c r="E86" s="388">
        <v>12700</v>
      </c>
      <c r="F86" s="388">
        <v>300</v>
      </c>
    </row>
    <row r="87" spans="1:6" s="283" customFormat="1" ht="23.45" customHeight="1" x14ac:dyDescent="0.25">
      <c r="A87" s="384" t="s">
        <v>21</v>
      </c>
      <c r="B87" s="349" t="s">
        <v>180</v>
      </c>
      <c r="C87" s="382"/>
      <c r="D87" s="388">
        <f t="shared" si="3"/>
        <v>12000</v>
      </c>
      <c r="E87" s="388">
        <v>11700</v>
      </c>
      <c r="F87" s="388">
        <v>300</v>
      </c>
    </row>
    <row r="88" spans="1:6" ht="30.75" customHeight="1" x14ac:dyDescent="0.25">
      <c r="C88" s="285"/>
      <c r="D88" s="286"/>
      <c r="E88" s="286"/>
      <c r="F88" s="287"/>
    </row>
  </sheetData>
  <mergeCells count="8">
    <mergeCell ref="B36:C36"/>
    <mergeCell ref="B27:C27"/>
    <mergeCell ref="B28:C28"/>
    <mergeCell ref="E1:F1"/>
    <mergeCell ref="AN1:AQ1"/>
    <mergeCell ref="A2:F2"/>
    <mergeCell ref="A3:F3"/>
    <mergeCell ref="A4:F4"/>
  </mergeCells>
  <phoneticPr fontId="0" type="noConversion"/>
  <pageMargins left="0.7" right="0.2" top="0.75" bottom="0.27" header="0.3" footer="0.2"/>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46"/>
  <sheetViews>
    <sheetView workbookViewId="0">
      <selection activeCell="F16" sqref="F16"/>
    </sheetView>
  </sheetViews>
  <sheetFormatPr defaultColWidth="11.25" defaultRowHeight="15.75" x14ac:dyDescent="0.25"/>
  <cols>
    <col min="1" max="1" width="3.375" style="105" customWidth="1"/>
    <col min="2" max="2" width="23.5" style="105" customWidth="1"/>
    <col min="3" max="4" width="12.625" style="105" customWidth="1"/>
    <col min="5" max="6" width="10.625" style="105" customWidth="1"/>
    <col min="7" max="7" width="11.375" style="105" customWidth="1"/>
    <col min="8" max="8" width="13.375" style="105" customWidth="1"/>
    <col min="9" max="9" width="12.875" style="105" customWidth="1"/>
    <col min="10" max="10" width="51.125" style="105" hidden="1" customWidth="1"/>
    <col min="11" max="27" width="13.875" style="105" customWidth="1"/>
    <col min="28" max="16384" width="11.25" style="105"/>
  </cols>
  <sheetData>
    <row r="1" spans="1:27" ht="35.25" customHeight="1" x14ac:dyDescent="0.25">
      <c r="A1" s="856" t="s">
        <v>647</v>
      </c>
      <c r="B1" s="857"/>
      <c r="C1" s="857"/>
      <c r="D1" s="857"/>
      <c r="E1" s="857"/>
      <c r="F1" s="857"/>
      <c r="G1" s="857"/>
      <c r="H1" s="857"/>
      <c r="I1" s="857"/>
    </row>
    <row r="2" spans="1:27" ht="15" customHeight="1" x14ac:dyDescent="0.25">
      <c r="A2" s="856" t="s">
        <v>639</v>
      </c>
      <c r="B2" s="857"/>
      <c r="C2" s="857"/>
      <c r="D2" s="857"/>
      <c r="E2" s="857"/>
      <c r="F2" s="857"/>
      <c r="G2" s="857"/>
      <c r="H2" s="857"/>
      <c r="I2" s="857"/>
    </row>
    <row r="3" spans="1:27" ht="22.5" customHeight="1" x14ac:dyDescent="0.25">
      <c r="A3" s="708"/>
      <c r="B3" s="709"/>
      <c r="C3" s="709"/>
      <c r="H3" s="858" t="s">
        <v>683</v>
      </c>
      <c r="I3" s="859"/>
    </row>
    <row r="4" spans="1:27" ht="15.75" customHeight="1" x14ac:dyDescent="0.25">
      <c r="A4" s="860" t="s">
        <v>0</v>
      </c>
      <c r="B4" s="860" t="s">
        <v>56</v>
      </c>
      <c r="C4" s="862" t="s">
        <v>381</v>
      </c>
      <c r="D4" s="866" t="s">
        <v>79</v>
      </c>
      <c r="E4" s="867"/>
      <c r="F4" s="864" t="s">
        <v>642</v>
      </c>
      <c r="G4" s="862" t="s">
        <v>648</v>
      </c>
      <c r="H4" s="862" t="s">
        <v>649</v>
      </c>
      <c r="I4" s="862" t="s">
        <v>643</v>
      </c>
    </row>
    <row r="5" spans="1:27" ht="54" customHeight="1" x14ac:dyDescent="0.25">
      <c r="A5" s="861"/>
      <c r="B5" s="861"/>
      <c r="C5" s="863"/>
      <c r="D5" s="730" t="s">
        <v>645</v>
      </c>
      <c r="E5" s="730" t="s">
        <v>644</v>
      </c>
      <c r="F5" s="865"/>
      <c r="G5" s="863"/>
      <c r="H5" s="863"/>
      <c r="I5" s="863"/>
    </row>
    <row r="6" spans="1:27" ht="20.25" customHeight="1" x14ac:dyDescent="0.25">
      <c r="A6" s="710"/>
      <c r="B6" s="729" t="s">
        <v>381</v>
      </c>
      <c r="C6" s="731">
        <f>+C7+C35:D35+C37+C39+C41+C43+C46</f>
        <v>560454.69999999995</v>
      </c>
      <c r="D6" s="731">
        <f t="shared" ref="D6:J6" si="0">+D7+D35:E35+D37+D39+D41+D43+D46</f>
        <v>450254.7</v>
      </c>
      <c r="E6" s="731">
        <f t="shared" si="0"/>
        <v>110200</v>
      </c>
      <c r="F6" s="731">
        <f t="shared" si="0"/>
        <v>27690</v>
      </c>
      <c r="G6" s="731">
        <f t="shared" si="0"/>
        <v>532764.69999999995</v>
      </c>
      <c r="H6" s="731">
        <f t="shared" si="0"/>
        <v>207801.88</v>
      </c>
      <c r="I6" s="731">
        <f t="shared" si="0"/>
        <v>532764.69999999995</v>
      </c>
      <c r="J6" s="731">
        <f t="shared" si="0"/>
        <v>0</v>
      </c>
      <c r="K6" s="711"/>
      <c r="L6" s="711"/>
      <c r="M6" s="711"/>
      <c r="N6" s="711"/>
      <c r="O6" s="711"/>
      <c r="P6" s="711"/>
      <c r="Q6" s="711"/>
      <c r="R6" s="711"/>
      <c r="S6" s="711"/>
      <c r="T6" s="711"/>
      <c r="U6" s="711"/>
      <c r="V6" s="711"/>
      <c r="W6" s="711"/>
      <c r="X6" s="711"/>
      <c r="Y6" s="711"/>
      <c r="Z6" s="711"/>
      <c r="AA6" s="711"/>
    </row>
    <row r="7" spans="1:27" ht="20.25" customHeight="1" x14ac:dyDescent="0.25">
      <c r="A7" s="725">
        <v>1</v>
      </c>
      <c r="B7" s="725" t="s">
        <v>640</v>
      </c>
      <c r="C7" s="726">
        <f>+C8+C26</f>
        <v>450254.7</v>
      </c>
      <c r="D7" s="726">
        <f t="shared" ref="D7:I7" si="1">+D8+D26</f>
        <v>450254.7</v>
      </c>
      <c r="E7" s="726">
        <f t="shared" si="1"/>
        <v>0</v>
      </c>
      <c r="F7" s="726">
        <f t="shared" si="1"/>
        <v>0</v>
      </c>
      <c r="G7" s="726">
        <f t="shared" si="1"/>
        <v>450254.7</v>
      </c>
      <c r="H7" s="726">
        <f t="shared" si="1"/>
        <v>180101.88</v>
      </c>
      <c r="I7" s="726">
        <f t="shared" si="1"/>
        <v>450254.7</v>
      </c>
      <c r="J7" s="727"/>
      <c r="K7" s="711"/>
      <c r="L7" s="711"/>
      <c r="M7" s="711"/>
      <c r="N7" s="711"/>
      <c r="O7" s="711"/>
      <c r="P7" s="711"/>
      <c r="Q7" s="711"/>
      <c r="R7" s="711"/>
      <c r="S7" s="711"/>
      <c r="T7" s="711"/>
      <c r="U7" s="711"/>
      <c r="V7" s="711"/>
      <c r="W7" s="711"/>
      <c r="X7" s="711"/>
      <c r="Y7" s="711"/>
      <c r="Z7" s="711"/>
      <c r="AA7" s="711"/>
    </row>
    <row r="8" spans="1:27" ht="20.25" customHeight="1" x14ac:dyDescent="0.25">
      <c r="A8" s="719" t="s">
        <v>387</v>
      </c>
      <c r="B8" s="720" t="s">
        <v>673</v>
      </c>
      <c r="C8" s="732">
        <f>SUM(C9:C25)</f>
        <v>335607.7</v>
      </c>
      <c r="D8" s="732">
        <f t="shared" ref="D8:J8" si="2">SUM(D9:D25)</f>
        <v>335607.7</v>
      </c>
      <c r="E8" s="732">
        <f t="shared" si="2"/>
        <v>0</v>
      </c>
      <c r="F8" s="732">
        <f t="shared" si="2"/>
        <v>0</v>
      </c>
      <c r="G8" s="732">
        <f t="shared" si="2"/>
        <v>335607.7</v>
      </c>
      <c r="H8" s="732">
        <f t="shared" si="2"/>
        <v>134243.08000000002</v>
      </c>
      <c r="I8" s="732">
        <f t="shared" si="2"/>
        <v>335607.7</v>
      </c>
      <c r="J8" s="732">
        <f t="shared" si="2"/>
        <v>0</v>
      </c>
      <c r="K8" s="711"/>
      <c r="L8" s="711"/>
      <c r="M8" s="711"/>
      <c r="N8" s="711"/>
      <c r="O8" s="711"/>
      <c r="P8" s="711"/>
      <c r="Q8" s="711"/>
      <c r="R8" s="711"/>
      <c r="S8" s="711"/>
      <c r="T8" s="711"/>
      <c r="U8" s="711"/>
      <c r="V8" s="711"/>
      <c r="W8" s="711"/>
      <c r="X8" s="711"/>
      <c r="Y8" s="711"/>
      <c r="Z8" s="711"/>
      <c r="AA8" s="711"/>
    </row>
    <row r="9" spans="1:27" ht="20.25" customHeight="1" x14ac:dyDescent="0.25">
      <c r="A9" s="719"/>
      <c r="B9" s="721" t="s">
        <v>656</v>
      </c>
      <c r="C9" s="712">
        <f>SUM(D9:E9)</f>
        <v>8000</v>
      </c>
      <c r="D9" s="713">
        <v>8000</v>
      </c>
      <c r="E9" s="713"/>
      <c r="F9" s="712"/>
      <c r="G9" s="714">
        <f t="shared" ref="G9:G28" si="3">C9-F9</f>
        <v>8000</v>
      </c>
      <c r="H9" s="714">
        <f t="shared" ref="H9:H34" si="4">G9*40%</f>
        <v>3200</v>
      </c>
      <c r="I9" s="714">
        <f t="shared" ref="I9:I23" si="5">G9</f>
        <v>8000</v>
      </c>
      <c r="J9" s="715" t="s">
        <v>650</v>
      </c>
      <c r="K9" s="711"/>
      <c r="L9" s="711"/>
      <c r="M9" s="711"/>
      <c r="N9" s="711"/>
      <c r="O9" s="711"/>
      <c r="P9" s="711"/>
      <c r="Q9" s="711"/>
      <c r="R9" s="711"/>
      <c r="S9" s="711"/>
      <c r="T9" s="711"/>
      <c r="U9" s="711"/>
      <c r="V9" s="711"/>
      <c r="W9" s="711"/>
      <c r="X9" s="711"/>
      <c r="Y9" s="711"/>
      <c r="Z9" s="711"/>
      <c r="AA9" s="711"/>
    </row>
    <row r="10" spans="1:27" ht="20.25" customHeight="1" x14ac:dyDescent="0.25">
      <c r="A10" s="719"/>
      <c r="B10" s="721" t="s">
        <v>657</v>
      </c>
      <c r="C10" s="712">
        <f t="shared" ref="C10:C17" si="6">SUM(D10:E10)</f>
        <v>13500</v>
      </c>
      <c r="D10" s="713">
        <v>13500</v>
      </c>
      <c r="E10" s="713"/>
      <c r="F10" s="712"/>
      <c r="G10" s="714">
        <f t="shared" si="3"/>
        <v>13500</v>
      </c>
      <c r="H10" s="714">
        <f t="shared" si="4"/>
        <v>5400</v>
      </c>
      <c r="I10" s="714">
        <f t="shared" si="5"/>
        <v>13500</v>
      </c>
      <c r="J10" s="711"/>
      <c r="K10" s="711"/>
      <c r="L10" s="711"/>
      <c r="M10" s="711"/>
      <c r="N10" s="711"/>
      <c r="O10" s="711"/>
      <c r="P10" s="711"/>
      <c r="Q10" s="711"/>
      <c r="R10" s="711"/>
      <c r="S10" s="711"/>
      <c r="T10" s="711"/>
      <c r="U10" s="711"/>
      <c r="V10" s="711"/>
      <c r="W10" s="711"/>
      <c r="X10" s="711"/>
      <c r="Y10" s="711"/>
      <c r="Z10" s="711"/>
      <c r="AA10" s="711"/>
    </row>
    <row r="11" spans="1:27" ht="18.600000000000001" customHeight="1" x14ac:dyDescent="0.25">
      <c r="A11" s="719"/>
      <c r="B11" s="721" t="s">
        <v>658</v>
      </c>
      <c r="C11" s="716">
        <f t="shared" si="6"/>
        <v>11000</v>
      </c>
      <c r="D11" s="717">
        <v>11000</v>
      </c>
      <c r="E11" s="717"/>
      <c r="F11" s="716"/>
      <c r="G11" s="714">
        <f t="shared" si="3"/>
        <v>11000</v>
      </c>
      <c r="H11" s="714">
        <f t="shared" si="4"/>
        <v>4400</v>
      </c>
      <c r="I11" s="716">
        <f t="shared" si="5"/>
        <v>11000</v>
      </c>
      <c r="J11" s="718" t="s">
        <v>651</v>
      </c>
      <c r="K11" s="711"/>
      <c r="L11" s="711"/>
      <c r="M11" s="711"/>
      <c r="N11" s="711"/>
      <c r="O11" s="711"/>
      <c r="P11" s="711"/>
      <c r="Q11" s="711"/>
      <c r="R11" s="711"/>
      <c r="S11" s="711"/>
      <c r="T11" s="711"/>
      <c r="U11" s="711"/>
      <c r="V11" s="711"/>
      <c r="W11" s="711"/>
      <c r="X11" s="711"/>
      <c r="Y11" s="711"/>
      <c r="Z11" s="711"/>
      <c r="AA11" s="711"/>
    </row>
    <row r="12" spans="1:27" ht="20.25" customHeight="1" x14ac:dyDescent="0.25">
      <c r="A12" s="719"/>
      <c r="B12" s="721" t="s">
        <v>659</v>
      </c>
      <c r="C12" s="712">
        <f t="shared" si="6"/>
        <v>5500</v>
      </c>
      <c r="D12" s="712">
        <v>5500</v>
      </c>
      <c r="E12" s="712"/>
      <c r="F12" s="712"/>
      <c r="G12" s="714">
        <f t="shared" si="3"/>
        <v>5500</v>
      </c>
      <c r="H12" s="714">
        <f t="shared" si="4"/>
        <v>2200</v>
      </c>
      <c r="I12" s="714">
        <f t="shared" si="5"/>
        <v>5500</v>
      </c>
      <c r="J12" s="711"/>
      <c r="K12" s="711"/>
      <c r="L12" s="711"/>
      <c r="M12" s="711"/>
      <c r="N12" s="711"/>
      <c r="O12" s="711"/>
      <c r="P12" s="711"/>
      <c r="Q12" s="711"/>
      <c r="R12" s="711"/>
      <c r="S12" s="711"/>
      <c r="T12" s="711"/>
      <c r="U12" s="711"/>
      <c r="V12" s="711"/>
      <c r="W12" s="711"/>
      <c r="X12" s="711"/>
      <c r="Y12" s="711"/>
      <c r="Z12" s="711"/>
      <c r="AA12" s="711"/>
    </row>
    <row r="13" spans="1:27" ht="20.25" customHeight="1" x14ac:dyDescent="0.25">
      <c r="A13" s="722"/>
      <c r="B13" s="723" t="s">
        <v>660</v>
      </c>
      <c r="C13" s="712">
        <f t="shared" si="6"/>
        <v>23816.5</v>
      </c>
      <c r="D13" s="713">
        <v>23816.5</v>
      </c>
      <c r="E13" s="713"/>
      <c r="F13" s="712"/>
      <c r="G13" s="714">
        <f t="shared" si="3"/>
        <v>23816.5</v>
      </c>
      <c r="H13" s="714">
        <f t="shared" si="4"/>
        <v>9526.6</v>
      </c>
      <c r="I13" s="714">
        <f t="shared" si="5"/>
        <v>23816.5</v>
      </c>
      <c r="J13" s="711" t="s">
        <v>650</v>
      </c>
      <c r="K13" s="711"/>
      <c r="L13" s="711"/>
      <c r="M13" s="711"/>
      <c r="N13" s="711"/>
      <c r="O13" s="711"/>
      <c r="P13" s="711"/>
      <c r="Q13" s="711"/>
      <c r="R13" s="711"/>
      <c r="S13" s="711"/>
      <c r="T13" s="711"/>
      <c r="U13" s="711"/>
      <c r="V13" s="711"/>
      <c r="W13" s="711"/>
      <c r="X13" s="711"/>
      <c r="Y13" s="711"/>
      <c r="Z13" s="711"/>
      <c r="AA13" s="711"/>
    </row>
    <row r="14" spans="1:27" ht="20.25" customHeight="1" x14ac:dyDescent="0.25">
      <c r="A14" s="719"/>
      <c r="B14" s="721" t="s">
        <v>661</v>
      </c>
      <c r="C14" s="712">
        <f t="shared" si="6"/>
        <v>8900</v>
      </c>
      <c r="D14" s="713">
        <v>8900</v>
      </c>
      <c r="E14" s="713"/>
      <c r="F14" s="712"/>
      <c r="G14" s="714">
        <f t="shared" si="3"/>
        <v>8900</v>
      </c>
      <c r="H14" s="714">
        <f t="shared" si="4"/>
        <v>3560</v>
      </c>
      <c r="I14" s="714">
        <f t="shared" si="5"/>
        <v>8900</v>
      </c>
      <c r="J14" s="711" t="s">
        <v>650</v>
      </c>
      <c r="K14" s="711"/>
      <c r="L14" s="711"/>
      <c r="M14" s="711"/>
      <c r="N14" s="711"/>
      <c r="O14" s="711"/>
      <c r="P14" s="711"/>
      <c r="Q14" s="711"/>
      <c r="R14" s="711"/>
      <c r="S14" s="711"/>
      <c r="T14" s="711"/>
      <c r="U14" s="711"/>
      <c r="V14" s="711"/>
      <c r="W14" s="711"/>
      <c r="X14" s="711"/>
      <c r="Y14" s="711"/>
      <c r="Z14" s="711"/>
      <c r="AA14" s="711"/>
    </row>
    <row r="15" spans="1:27" ht="20.25" customHeight="1" x14ac:dyDescent="0.25">
      <c r="A15" s="719"/>
      <c r="B15" s="721" t="s">
        <v>662</v>
      </c>
      <c r="C15" s="712">
        <f t="shared" si="6"/>
        <v>18000</v>
      </c>
      <c r="D15" s="713">
        <v>18000</v>
      </c>
      <c r="E15" s="713"/>
      <c r="F15" s="712"/>
      <c r="G15" s="714">
        <f t="shared" si="3"/>
        <v>18000</v>
      </c>
      <c r="H15" s="714">
        <f t="shared" si="4"/>
        <v>7200</v>
      </c>
      <c r="I15" s="714">
        <f t="shared" si="5"/>
        <v>18000</v>
      </c>
      <c r="J15" s="711" t="s">
        <v>652</v>
      </c>
      <c r="K15" s="711"/>
      <c r="L15" s="711"/>
      <c r="M15" s="711"/>
      <c r="N15" s="711"/>
      <c r="O15" s="711"/>
      <c r="P15" s="711"/>
      <c r="Q15" s="711"/>
      <c r="R15" s="711"/>
      <c r="S15" s="711"/>
      <c r="T15" s="711"/>
      <c r="U15" s="711"/>
      <c r="V15" s="711"/>
      <c r="W15" s="711"/>
      <c r="X15" s="711"/>
      <c r="Y15" s="711"/>
      <c r="Z15" s="711"/>
      <c r="AA15" s="711"/>
    </row>
    <row r="16" spans="1:27" ht="20.25" customHeight="1" x14ac:dyDescent="0.25">
      <c r="A16" s="719"/>
      <c r="B16" s="721" t="s">
        <v>663</v>
      </c>
      <c r="C16" s="712">
        <f t="shared" si="6"/>
        <v>20000</v>
      </c>
      <c r="D16" s="713">
        <v>20000</v>
      </c>
      <c r="E16" s="713"/>
      <c r="F16" s="712"/>
      <c r="G16" s="714">
        <f t="shared" si="3"/>
        <v>20000</v>
      </c>
      <c r="H16" s="714">
        <f t="shared" si="4"/>
        <v>8000</v>
      </c>
      <c r="I16" s="714">
        <f t="shared" si="5"/>
        <v>20000</v>
      </c>
      <c r="J16" s="711"/>
      <c r="K16" s="711"/>
      <c r="L16" s="711"/>
      <c r="M16" s="711"/>
      <c r="N16" s="711"/>
      <c r="O16" s="711"/>
      <c r="P16" s="711"/>
      <c r="Q16" s="711"/>
      <c r="R16" s="711"/>
      <c r="S16" s="711"/>
      <c r="T16" s="711"/>
      <c r="U16" s="711"/>
      <c r="V16" s="711"/>
      <c r="W16" s="711"/>
      <c r="X16" s="711"/>
      <c r="Y16" s="711"/>
      <c r="Z16" s="711"/>
      <c r="AA16" s="711"/>
    </row>
    <row r="17" spans="1:27" ht="20.25" customHeight="1" x14ac:dyDescent="0.25">
      <c r="A17" s="719"/>
      <c r="B17" s="721" t="s">
        <v>664</v>
      </c>
      <c r="C17" s="712">
        <f t="shared" si="6"/>
        <v>60000</v>
      </c>
      <c r="D17" s="713">
        <v>60000</v>
      </c>
      <c r="E17" s="713"/>
      <c r="F17" s="712"/>
      <c r="G17" s="714">
        <f t="shared" si="3"/>
        <v>60000</v>
      </c>
      <c r="H17" s="714">
        <f t="shared" si="4"/>
        <v>24000</v>
      </c>
      <c r="I17" s="714">
        <f t="shared" si="5"/>
        <v>60000</v>
      </c>
      <c r="J17" s="711" t="s">
        <v>653</v>
      </c>
      <c r="K17" s="711"/>
      <c r="L17" s="711"/>
      <c r="M17" s="711"/>
      <c r="N17" s="711"/>
      <c r="O17" s="711"/>
      <c r="P17" s="711"/>
      <c r="Q17" s="711"/>
      <c r="R17" s="711"/>
      <c r="S17" s="711"/>
      <c r="T17" s="711"/>
      <c r="U17" s="711"/>
      <c r="V17" s="711"/>
      <c r="W17" s="711"/>
      <c r="X17" s="711"/>
      <c r="Y17" s="711"/>
      <c r="Z17" s="711"/>
      <c r="AA17" s="711"/>
    </row>
    <row r="18" spans="1:27" ht="20.25" customHeight="1" x14ac:dyDescent="0.25">
      <c r="A18" s="719"/>
      <c r="B18" s="721" t="s">
        <v>665</v>
      </c>
      <c r="C18" s="712">
        <f t="shared" ref="C18:C25" si="7">SUM(D18:E18)</f>
        <v>54620</v>
      </c>
      <c r="D18" s="713">
        <v>54620</v>
      </c>
      <c r="E18" s="713"/>
      <c r="F18" s="712"/>
      <c r="G18" s="714">
        <f t="shared" si="3"/>
        <v>54620</v>
      </c>
      <c r="H18" s="714">
        <f t="shared" si="4"/>
        <v>21848</v>
      </c>
      <c r="I18" s="714">
        <f t="shared" si="5"/>
        <v>54620</v>
      </c>
      <c r="J18" s="711" t="s">
        <v>650</v>
      </c>
      <c r="K18" s="711"/>
      <c r="L18" s="711"/>
      <c r="M18" s="711"/>
      <c r="N18" s="711"/>
      <c r="O18" s="711"/>
      <c r="P18" s="711"/>
      <c r="Q18" s="711"/>
      <c r="R18" s="711"/>
      <c r="S18" s="711"/>
      <c r="T18" s="711"/>
      <c r="U18" s="711"/>
      <c r="V18" s="711"/>
      <c r="W18" s="711"/>
      <c r="X18" s="711"/>
      <c r="Y18" s="711"/>
      <c r="Z18" s="711"/>
      <c r="AA18" s="711"/>
    </row>
    <row r="19" spans="1:27" ht="20.25" customHeight="1" x14ac:dyDescent="0.25">
      <c r="A19" s="719"/>
      <c r="B19" s="721" t="s">
        <v>666</v>
      </c>
      <c r="C19" s="712">
        <f t="shared" si="7"/>
        <v>30211.200000000001</v>
      </c>
      <c r="D19" s="713">
        <v>30211.200000000001</v>
      </c>
      <c r="E19" s="713"/>
      <c r="F19" s="712"/>
      <c r="G19" s="714">
        <f t="shared" si="3"/>
        <v>30211.200000000001</v>
      </c>
      <c r="H19" s="714">
        <f t="shared" si="4"/>
        <v>12084.480000000001</v>
      </c>
      <c r="I19" s="714">
        <f t="shared" si="5"/>
        <v>30211.200000000001</v>
      </c>
      <c r="J19" s="711"/>
      <c r="K19" s="711"/>
      <c r="L19" s="711"/>
      <c r="M19" s="711"/>
      <c r="N19" s="711"/>
      <c r="O19" s="711"/>
      <c r="P19" s="711"/>
      <c r="Q19" s="711"/>
      <c r="R19" s="711"/>
      <c r="S19" s="711"/>
      <c r="T19" s="711"/>
      <c r="U19" s="711"/>
      <c r="V19" s="711"/>
      <c r="W19" s="711"/>
      <c r="X19" s="711"/>
      <c r="Y19" s="711"/>
      <c r="Z19" s="711"/>
      <c r="AA19" s="711"/>
    </row>
    <row r="20" spans="1:27" ht="20.25" customHeight="1" x14ac:dyDescent="0.25">
      <c r="A20" s="719"/>
      <c r="B20" s="721" t="s">
        <v>667</v>
      </c>
      <c r="C20" s="716">
        <f t="shared" si="7"/>
        <v>4759</v>
      </c>
      <c r="D20" s="717">
        <v>4759</v>
      </c>
      <c r="E20" s="717"/>
      <c r="F20" s="716"/>
      <c r="G20" s="714">
        <f t="shared" si="3"/>
        <v>4759</v>
      </c>
      <c r="H20" s="714">
        <f t="shared" si="4"/>
        <v>1903.6000000000001</v>
      </c>
      <c r="I20" s="716">
        <f>G20</f>
        <v>4759</v>
      </c>
      <c r="J20" s="711" t="s">
        <v>650</v>
      </c>
      <c r="K20" s="718"/>
      <c r="L20" s="718"/>
      <c r="M20" s="718"/>
      <c r="N20" s="718"/>
      <c r="O20" s="718"/>
      <c r="P20" s="718"/>
      <c r="Q20" s="718"/>
      <c r="R20" s="718"/>
      <c r="S20" s="718"/>
      <c r="T20" s="718"/>
      <c r="U20" s="718"/>
      <c r="V20" s="718"/>
      <c r="W20" s="718"/>
      <c r="X20" s="718"/>
      <c r="Y20" s="718"/>
      <c r="Z20" s="718"/>
      <c r="AA20" s="718"/>
    </row>
    <row r="21" spans="1:27" ht="20.25" customHeight="1" x14ac:dyDescent="0.25">
      <c r="A21" s="719"/>
      <c r="B21" s="721" t="s">
        <v>668</v>
      </c>
      <c r="C21" s="712">
        <f t="shared" si="7"/>
        <v>12658</v>
      </c>
      <c r="D21" s="713">
        <v>12658</v>
      </c>
      <c r="E21" s="713"/>
      <c r="F21" s="712"/>
      <c r="G21" s="714">
        <f t="shared" si="3"/>
        <v>12658</v>
      </c>
      <c r="H21" s="714">
        <f t="shared" si="4"/>
        <v>5063.2000000000007</v>
      </c>
      <c r="I21" s="714">
        <f t="shared" si="5"/>
        <v>12658</v>
      </c>
      <c r="J21" s="711" t="s">
        <v>650</v>
      </c>
      <c r="K21" s="711"/>
      <c r="L21" s="711"/>
      <c r="M21" s="711"/>
      <c r="N21" s="711"/>
      <c r="O21" s="711"/>
      <c r="P21" s="711"/>
      <c r="Q21" s="711"/>
      <c r="R21" s="711"/>
      <c r="S21" s="711"/>
      <c r="T21" s="711"/>
      <c r="U21" s="711"/>
      <c r="V21" s="711"/>
      <c r="W21" s="711"/>
      <c r="X21" s="711"/>
      <c r="Y21" s="711"/>
      <c r="Z21" s="711"/>
      <c r="AA21" s="711"/>
    </row>
    <row r="22" spans="1:27" ht="20.25" customHeight="1" x14ac:dyDescent="0.25">
      <c r="A22" s="719"/>
      <c r="B22" s="721" t="s">
        <v>669</v>
      </c>
      <c r="C22" s="712">
        <f t="shared" si="7"/>
        <v>19000</v>
      </c>
      <c r="D22" s="713">
        <v>19000</v>
      </c>
      <c r="E22" s="713"/>
      <c r="F22" s="712"/>
      <c r="G22" s="714">
        <f t="shared" si="3"/>
        <v>19000</v>
      </c>
      <c r="H22" s="714">
        <f t="shared" si="4"/>
        <v>7600</v>
      </c>
      <c r="I22" s="714">
        <f t="shared" si="5"/>
        <v>19000</v>
      </c>
      <c r="J22" s="711" t="s">
        <v>650</v>
      </c>
      <c r="K22" s="711"/>
      <c r="L22" s="711"/>
      <c r="M22" s="711"/>
      <c r="N22" s="711"/>
      <c r="O22" s="711"/>
      <c r="P22" s="711"/>
      <c r="Q22" s="711"/>
      <c r="R22" s="711"/>
      <c r="S22" s="711"/>
      <c r="T22" s="711"/>
      <c r="U22" s="711"/>
      <c r="V22" s="711"/>
      <c r="W22" s="711"/>
      <c r="X22" s="711"/>
      <c r="Y22" s="711"/>
      <c r="Z22" s="711"/>
      <c r="AA22" s="711"/>
    </row>
    <row r="23" spans="1:27" ht="20.25" customHeight="1" x14ac:dyDescent="0.25">
      <c r="A23" s="719"/>
      <c r="B23" s="721" t="s">
        <v>670</v>
      </c>
      <c r="C23" s="712">
        <f t="shared" si="7"/>
        <v>23500</v>
      </c>
      <c r="D23" s="713">
        <v>23500</v>
      </c>
      <c r="E23" s="713"/>
      <c r="F23" s="712"/>
      <c r="G23" s="714">
        <f t="shared" si="3"/>
        <v>23500</v>
      </c>
      <c r="H23" s="714">
        <f t="shared" si="4"/>
        <v>9400</v>
      </c>
      <c r="I23" s="714">
        <f t="shared" si="5"/>
        <v>23500</v>
      </c>
      <c r="J23" s="715" t="s">
        <v>650</v>
      </c>
      <c r="K23" s="711"/>
      <c r="L23" s="711"/>
      <c r="M23" s="711"/>
      <c r="N23" s="711"/>
      <c r="O23" s="711"/>
      <c r="P23" s="711"/>
      <c r="Q23" s="711"/>
      <c r="R23" s="711"/>
      <c r="S23" s="711"/>
      <c r="T23" s="711"/>
      <c r="U23" s="711"/>
      <c r="V23" s="711"/>
      <c r="W23" s="711"/>
      <c r="X23" s="711"/>
      <c r="Y23" s="711"/>
      <c r="Z23" s="711"/>
      <c r="AA23" s="711"/>
    </row>
    <row r="24" spans="1:27" ht="20.25" customHeight="1" x14ac:dyDescent="0.25">
      <c r="A24" s="719"/>
      <c r="B24" s="724" t="s">
        <v>671</v>
      </c>
      <c r="C24" s="712">
        <f t="shared" si="7"/>
        <v>10143</v>
      </c>
      <c r="D24" s="713">
        <v>10143</v>
      </c>
      <c r="E24" s="713"/>
      <c r="F24" s="712"/>
      <c r="G24" s="714">
        <f t="shared" si="3"/>
        <v>10143</v>
      </c>
      <c r="H24" s="714">
        <f t="shared" si="4"/>
        <v>4057.2000000000003</v>
      </c>
      <c r="I24" s="714">
        <f>G24</f>
        <v>10143</v>
      </c>
      <c r="J24" s="711"/>
      <c r="K24" s="711"/>
      <c r="L24" s="711"/>
      <c r="M24" s="711"/>
      <c r="N24" s="711"/>
      <c r="O24" s="711"/>
      <c r="P24" s="711"/>
      <c r="Q24" s="711"/>
      <c r="R24" s="711"/>
      <c r="S24" s="711"/>
      <c r="T24" s="711"/>
      <c r="U24" s="711"/>
      <c r="V24" s="711"/>
      <c r="W24" s="711"/>
      <c r="X24" s="711"/>
      <c r="Y24" s="711"/>
      <c r="Z24" s="711"/>
      <c r="AA24" s="711"/>
    </row>
    <row r="25" spans="1:27" ht="20.25" customHeight="1" x14ac:dyDescent="0.25">
      <c r="A25" s="719"/>
      <c r="B25" s="721" t="s">
        <v>672</v>
      </c>
      <c r="C25" s="712">
        <f t="shared" si="7"/>
        <v>12000</v>
      </c>
      <c r="D25" s="713">
        <v>12000</v>
      </c>
      <c r="E25" s="713"/>
      <c r="F25" s="712"/>
      <c r="G25" s="714">
        <f t="shared" si="3"/>
        <v>12000</v>
      </c>
      <c r="H25" s="714">
        <f t="shared" si="4"/>
        <v>4800</v>
      </c>
      <c r="I25" s="714">
        <f>G25</f>
        <v>12000</v>
      </c>
      <c r="J25" s="711" t="s">
        <v>653</v>
      </c>
      <c r="K25" s="711"/>
      <c r="L25" s="711"/>
      <c r="M25" s="711"/>
      <c r="N25" s="711"/>
      <c r="O25" s="711"/>
      <c r="P25" s="711"/>
      <c r="Q25" s="711"/>
      <c r="R25" s="711"/>
      <c r="S25" s="711"/>
      <c r="T25" s="711"/>
      <c r="U25" s="711"/>
      <c r="V25" s="711"/>
      <c r="W25" s="711"/>
      <c r="X25" s="711"/>
      <c r="Y25" s="711"/>
      <c r="Z25" s="711"/>
      <c r="AA25" s="711"/>
    </row>
    <row r="26" spans="1:27" ht="20.25" customHeight="1" x14ac:dyDescent="0.25">
      <c r="A26" s="728" t="s">
        <v>388</v>
      </c>
      <c r="B26" s="738" t="s">
        <v>682</v>
      </c>
      <c r="C26" s="732">
        <f t="shared" ref="C26:I26" si="8">SUM(C27:C34)</f>
        <v>114647</v>
      </c>
      <c r="D26" s="732">
        <f t="shared" si="8"/>
        <v>114647</v>
      </c>
      <c r="E26" s="732">
        <f t="shared" si="8"/>
        <v>0</v>
      </c>
      <c r="F26" s="732">
        <f t="shared" si="8"/>
        <v>0</v>
      </c>
      <c r="G26" s="732">
        <f t="shared" si="8"/>
        <v>114647</v>
      </c>
      <c r="H26" s="732">
        <f t="shared" si="8"/>
        <v>45858.799999999996</v>
      </c>
      <c r="I26" s="732">
        <f t="shared" si="8"/>
        <v>114647</v>
      </c>
      <c r="J26" s="711"/>
      <c r="K26" s="711"/>
      <c r="L26" s="711"/>
      <c r="M26" s="711"/>
      <c r="N26" s="711"/>
      <c r="O26" s="711"/>
      <c r="P26" s="711"/>
      <c r="Q26" s="711"/>
      <c r="R26" s="711"/>
      <c r="S26" s="711"/>
      <c r="T26" s="711"/>
      <c r="U26" s="711"/>
      <c r="V26" s="711"/>
      <c r="W26" s="711"/>
      <c r="X26" s="711"/>
      <c r="Y26" s="711"/>
      <c r="Z26" s="711"/>
      <c r="AA26" s="711"/>
    </row>
    <row r="27" spans="1:27" ht="20.25" customHeight="1" x14ac:dyDescent="0.25">
      <c r="A27" s="739"/>
      <c r="B27" s="740" t="s">
        <v>674</v>
      </c>
      <c r="C27" s="741">
        <f t="shared" ref="C27:C34" si="9">SUM(D27:E27)</f>
        <v>5000</v>
      </c>
      <c r="D27" s="742">
        <v>5000</v>
      </c>
      <c r="E27" s="742"/>
      <c r="F27" s="741"/>
      <c r="G27" s="743">
        <f t="shared" si="3"/>
        <v>5000</v>
      </c>
      <c r="H27" s="743">
        <f t="shared" si="4"/>
        <v>2000</v>
      </c>
      <c r="I27" s="743">
        <f t="shared" ref="I27:I34" si="10">G27</f>
        <v>5000</v>
      </c>
      <c r="J27" s="711"/>
      <c r="K27" s="711"/>
      <c r="L27" s="711"/>
      <c r="M27" s="711"/>
      <c r="N27" s="711"/>
      <c r="O27" s="711"/>
      <c r="P27" s="711"/>
      <c r="Q27" s="711"/>
      <c r="R27" s="711"/>
      <c r="S27" s="711"/>
      <c r="T27" s="711"/>
      <c r="U27" s="711"/>
      <c r="V27" s="711"/>
      <c r="W27" s="711"/>
      <c r="X27" s="711"/>
      <c r="Y27" s="711"/>
      <c r="Z27" s="711"/>
      <c r="AA27" s="711"/>
    </row>
    <row r="28" spans="1:27" ht="20.25" customHeight="1" x14ac:dyDescent="0.25">
      <c r="A28" s="744"/>
      <c r="B28" s="745" t="s">
        <v>675</v>
      </c>
      <c r="C28" s="746">
        <f t="shared" si="9"/>
        <v>50000</v>
      </c>
      <c r="D28" s="746">
        <v>50000</v>
      </c>
      <c r="E28" s="746"/>
      <c r="F28" s="746"/>
      <c r="G28" s="747">
        <f t="shared" si="3"/>
        <v>50000</v>
      </c>
      <c r="H28" s="747">
        <f t="shared" si="4"/>
        <v>20000</v>
      </c>
      <c r="I28" s="747">
        <f t="shared" si="10"/>
        <v>50000</v>
      </c>
      <c r="J28" s="711"/>
      <c r="K28" s="711"/>
      <c r="L28" s="711"/>
      <c r="M28" s="711"/>
      <c r="N28" s="711"/>
      <c r="O28" s="711"/>
      <c r="P28" s="711"/>
      <c r="Q28" s="711"/>
      <c r="R28" s="711"/>
      <c r="S28" s="711"/>
      <c r="T28" s="711"/>
      <c r="U28" s="711"/>
      <c r="V28" s="711"/>
      <c r="W28" s="711"/>
      <c r="X28" s="711"/>
      <c r="Y28" s="711"/>
      <c r="Z28" s="711"/>
      <c r="AA28" s="711"/>
    </row>
    <row r="29" spans="1:27" ht="20.25" customHeight="1" x14ac:dyDescent="0.25">
      <c r="A29" s="719"/>
      <c r="B29" s="721" t="s">
        <v>676</v>
      </c>
      <c r="C29" s="713">
        <f t="shared" si="9"/>
        <v>10143</v>
      </c>
      <c r="D29" s="713">
        <v>10143</v>
      </c>
      <c r="E29" s="713"/>
      <c r="F29" s="713"/>
      <c r="G29" s="736">
        <f t="shared" ref="G29:G34" si="11">C29</f>
        <v>10143</v>
      </c>
      <c r="H29" s="736">
        <f t="shared" si="4"/>
        <v>4057.2000000000003</v>
      </c>
      <c r="I29" s="736">
        <f t="shared" si="10"/>
        <v>10143</v>
      </c>
      <c r="J29" s="711"/>
      <c r="K29" s="711"/>
      <c r="L29" s="711"/>
      <c r="M29" s="711"/>
      <c r="N29" s="711"/>
      <c r="O29" s="711"/>
      <c r="P29" s="711"/>
      <c r="Q29" s="711"/>
      <c r="R29" s="711"/>
      <c r="S29" s="711"/>
      <c r="T29" s="711"/>
      <c r="U29" s="711"/>
      <c r="V29" s="711"/>
      <c r="W29" s="711"/>
      <c r="X29" s="711"/>
      <c r="Y29" s="711"/>
      <c r="Z29" s="711"/>
      <c r="AA29" s="711"/>
    </row>
    <row r="30" spans="1:27" ht="20.25" customHeight="1" x14ac:dyDescent="0.25">
      <c r="A30" s="719"/>
      <c r="B30" s="721" t="s">
        <v>677</v>
      </c>
      <c r="C30" s="713">
        <f t="shared" si="9"/>
        <v>3500</v>
      </c>
      <c r="D30" s="713">
        <v>3500</v>
      </c>
      <c r="E30" s="713"/>
      <c r="F30" s="713"/>
      <c r="G30" s="736">
        <f t="shared" si="11"/>
        <v>3500</v>
      </c>
      <c r="H30" s="736">
        <f t="shared" si="4"/>
        <v>1400</v>
      </c>
      <c r="I30" s="736">
        <f t="shared" si="10"/>
        <v>3500</v>
      </c>
      <c r="J30" s="711"/>
      <c r="K30" s="711"/>
      <c r="L30" s="711"/>
      <c r="M30" s="711"/>
      <c r="N30" s="711"/>
      <c r="O30" s="711"/>
      <c r="P30" s="711"/>
      <c r="Q30" s="711"/>
      <c r="R30" s="711"/>
      <c r="S30" s="711"/>
      <c r="T30" s="711"/>
      <c r="U30" s="711"/>
      <c r="V30" s="711"/>
      <c r="W30" s="711"/>
      <c r="X30" s="711"/>
      <c r="Y30" s="711"/>
      <c r="Z30" s="711"/>
      <c r="AA30" s="711"/>
    </row>
    <row r="31" spans="1:27" ht="20.25" customHeight="1" x14ac:dyDescent="0.25">
      <c r="A31" s="719"/>
      <c r="B31" s="721" t="s">
        <v>678</v>
      </c>
      <c r="C31" s="713">
        <f t="shared" si="9"/>
        <v>585</v>
      </c>
      <c r="D31" s="713">
        <v>585</v>
      </c>
      <c r="E31" s="713"/>
      <c r="F31" s="713"/>
      <c r="G31" s="736">
        <f t="shared" si="11"/>
        <v>585</v>
      </c>
      <c r="H31" s="736">
        <f t="shared" si="4"/>
        <v>234</v>
      </c>
      <c r="I31" s="736">
        <f t="shared" si="10"/>
        <v>585</v>
      </c>
      <c r="J31" s="711"/>
      <c r="K31" s="711"/>
      <c r="L31" s="711"/>
      <c r="M31" s="711"/>
      <c r="N31" s="711"/>
      <c r="O31" s="711"/>
      <c r="P31" s="711"/>
      <c r="Q31" s="711"/>
      <c r="R31" s="711"/>
      <c r="S31" s="711"/>
      <c r="T31" s="711"/>
      <c r="U31" s="711"/>
      <c r="V31" s="711"/>
      <c r="W31" s="711"/>
      <c r="X31" s="711"/>
      <c r="Y31" s="711"/>
      <c r="Z31" s="711"/>
      <c r="AA31" s="711"/>
    </row>
    <row r="32" spans="1:27" ht="20.25" customHeight="1" x14ac:dyDescent="0.25">
      <c r="A32" s="719"/>
      <c r="B32" s="721" t="s">
        <v>679</v>
      </c>
      <c r="C32" s="713">
        <f t="shared" si="9"/>
        <v>25600</v>
      </c>
      <c r="D32" s="713">
        <v>25600</v>
      </c>
      <c r="E32" s="713"/>
      <c r="F32" s="713"/>
      <c r="G32" s="736">
        <f t="shared" si="11"/>
        <v>25600</v>
      </c>
      <c r="H32" s="736">
        <f t="shared" si="4"/>
        <v>10240</v>
      </c>
      <c r="I32" s="736">
        <f t="shared" si="10"/>
        <v>25600</v>
      </c>
      <c r="J32" s="711"/>
      <c r="K32" s="711"/>
      <c r="L32" s="711"/>
      <c r="M32" s="711"/>
      <c r="N32" s="711"/>
      <c r="O32" s="711"/>
      <c r="P32" s="711"/>
      <c r="Q32" s="711"/>
      <c r="R32" s="711"/>
      <c r="S32" s="711"/>
      <c r="T32" s="711"/>
      <c r="U32" s="711"/>
      <c r="V32" s="711"/>
      <c r="W32" s="711"/>
      <c r="X32" s="711"/>
      <c r="Y32" s="711"/>
      <c r="Z32" s="711"/>
      <c r="AA32" s="711"/>
    </row>
    <row r="33" spans="1:27" ht="20.25" customHeight="1" x14ac:dyDescent="0.25">
      <c r="A33" s="719"/>
      <c r="B33" s="721" t="s">
        <v>680</v>
      </c>
      <c r="C33" s="713">
        <f t="shared" si="9"/>
        <v>19494</v>
      </c>
      <c r="D33" s="713">
        <v>19494</v>
      </c>
      <c r="E33" s="713"/>
      <c r="F33" s="713"/>
      <c r="G33" s="736">
        <f t="shared" si="11"/>
        <v>19494</v>
      </c>
      <c r="H33" s="736">
        <f>G33*40%</f>
        <v>7797.6</v>
      </c>
      <c r="I33" s="736">
        <f t="shared" si="10"/>
        <v>19494</v>
      </c>
      <c r="J33" s="711"/>
      <c r="K33" s="711"/>
      <c r="L33" s="711"/>
      <c r="M33" s="711"/>
      <c r="N33" s="711"/>
      <c r="O33" s="711"/>
      <c r="P33" s="711"/>
      <c r="Q33" s="711"/>
      <c r="R33" s="711"/>
      <c r="S33" s="711"/>
      <c r="T33" s="711"/>
      <c r="U33" s="711"/>
      <c r="V33" s="711"/>
      <c r="W33" s="711"/>
      <c r="X33" s="711"/>
      <c r="Y33" s="711"/>
      <c r="Z33" s="711"/>
      <c r="AA33" s="711"/>
    </row>
    <row r="34" spans="1:27" ht="29.25" customHeight="1" x14ac:dyDescent="0.25">
      <c r="A34" s="719"/>
      <c r="B34" s="737" t="s">
        <v>681</v>
      </c>
      <c r="C34" s="713">
        <f t="shared" si="9"/>
        <v>325</v>
      </c>
      <c r="D34" s="713">
        <v>325</v>
      </c>
      <c r="E34" s="713"/>
      <c r="F34" s="713"/>
      <c r="G34" s="736">
        <f t="shared" si="11"/>
        <v>325</v>
      </c>
      <c r="H34" s="736">
        <f t="shared" si="4"/>
        <v>130</v>
      </c>
      <c r="I34" s="736">
        <f t="shared" si="10"/>
        <v>325</v>
      </c>
      <c r="J34" s="711"/>
      <c r="K34" s="711"/>
      <c r="L34" s="711"/>
      <c r="M34" s="711"/>
      <c r="N34" s="711"/>
      <c r="O34" s="711"/>
      <c r="P34" s="711"/>
      <c r="Q34" s="711"/>
      <c r="R34" s="711"/>
      <c r="S34" s="711"/>
      <c r="T34" s="711"/>
      <c r="U34" s="711"/>
      <c r="V34" s="711"/>
      <c r="W34" s="711"/>
      <c r="X34" s="711"/>
      <c r="Y34" s="711"/>
      <c r="Z34" s="711"/>
      <c r="AA34" s="711"/>
    </row>
    <row r="35" spans="1:27" s="735" customFormat="1" ht="33.75" customHeight="1" x14ac:dyDescent="0.25">
      <c r="A35" s="749">
        <v>2</v>
      </c>
      <c r="B35" s="733" t="s">
        <v>641</v>
      </c>
      <c r="C35" s="750">
        <f>+C36</f>
        <v>11000</v>
      </c>
      <c r="D35" s="750">
        <f t="shared" ref="D35:I35" si="12">+D36</f>
        <v>0</v>
      </c>
      <c r="E35" s="750">
        <f t="shared" si="12"/>
        <v>11000</v>
      </c>
      <c r="F35" s="750">
        <f t="shared" si="12"/>
        <v>1100</v>
      </c>
      <c r="G35" s="750">
        <f t="shared" si="12"/>
        <v>9900</v>
      </c>
      <c r="H35" s="750">
        <f t="shared" si="12"/>
        <v>0</v>
      </c>
      <c r="I35" s="750">
        <f t="shared" si="12"/>
        <v>9900</v>
      </c>
      <c r="J35" s="734"/>
      <c r="K35" s="734"/>
      <c r="L35" s="734"/>
      <c r="M35" s="734"/>
      <c r="N35" s="734"/>
      <c r="O35" s="734"/>
      <c r="P35" s="734"/>
      <c r="Q35" s="734"/>
      <c r="R35" s="734"/>
      <c r="S35" s="734"/>
      <c r="T35" s="734"/>
      <c r="U35" s="734"/>
      <c r="V35" s="734"/>
      <c r="W35" s="734"/>
      <c r="X35" s="734"/>
      <c r="Y35" s="734"/>
      <c r="Z35" s="734"/>
      <c r="AA35" s="734"/>
    </row>
    <row r="36" spans="1:27" s="735" customFormat="1" ht="27.75" customHeight="1" x14ac:dyDescent="0.25">
      <c r="A36" s="749"/>
      <c r="B36" s="751" t="s">
        <v>646</v>
      </c>
      <c r="C36" s="752">
        <f>SUM(D36:E36)</f>
        <v>11000</v>
      </c>
      <c r="D36" s="752"/>
      <c r="E36" s="752">
        <v>11000</v>
      </c>
      <c r="F36" s="752">
        <f>+E36*0.1</f>
        <v>1100</v>
      </c>
      <c r="G36" s="752">
        <f>+C36-F36</f>
        <v>9900</v>
      </c>
      <c r="H36" s="752"/>
      <c r="I36" s="752">
        <f>+G36</f>
        <v>9900</v>
      </c>
      <c r="J36" s="734"/>
      <c r="K36" s="734"/>
      <c r="L36" s="734"/>
      <c r="M36" s="734"/>
      <c r="N36" s="734"/>
      <c r="O36" s="734"/>
      <c r="P36" s="734"/>
      <c r="Q36" s="734"/>
      <c r="R36" s="734"/>
      <c r="S36" s="734"/>
      <c r="T36" s="734"/>
      <c r="U36" s="734"/>
      <c r="V36" s="734"/>
      <c r="W36" s="734"/>
      <c r="X36" s="734"/>
      <c r="Y36" s="734"/>
      <c r="Z36" s="734"/>
      <c r="AA36" s="734"/>
    </row>
    <row r="37" spans="1:27" s="755" customFormat="1" ht="33" customHeight="1" x14ac:dyDescent="0.2">
      <c r="A37" s="749">
        <v>3</v>
      </c>
      <c r="B37" s="733" t="s">
        <v>296</v>
      </c>
      <c r="C37" s="753">
        <f>+C38</f>
        <v>4200</v>
      </c>
      <c r="D37" s="753">
        <f t="shared" ref="D37:I37" si="13">+D38</f>
        <v>0</v>
      </c>
      <c r="E37" s="753">
        <f t="shared" si="13"/>
        <v>4200</v>
      </c>
      <c r="F37" s="753">
        <f t="shared" si="13"/>
        <v>840</v>
      </c>
      <c r="G37" s="753">
        <f t="shared" si="13"/>
        <v>3360</v>
      </c>
      <c r="H37" s="753">
        <f t="shared" si="13"/>
        <v>0</v>
      </c>
      <c r="I37" s="753">
        <f t="shared" si="13"/>
        <v>3360</v>
      </c>
      <c r="J37" s="754"/>
      <c r="K37" s="754"/>
      <c r="L37" s="754"/>
      <c r="M37" s="754"/>
      <c r="N37" s="754"/>
      <c r="O37" s="754"/>
      <c r="P37" s="754"/>
      <c r="Q37" s="754"/>
      <c r="R37" s="754"/>
      <c r="S37" s="754"/>
      <c r="T37" s="754"/>
      <c r="U37" s="754"/>
      <c r="V37" s="754"/>
      <c r="W37" s="754"/>
      <c r="X37" s="754"/>
      <c r="Y37" s="754"/>
      <c r="Z37" s="754"/>
      <c r="AA37" s="754"/>
    </row>
    <row r="38" spans="1:27" s="735" customFormat="1" ht="51.75" customHeight="1" x14ac:dyDescent="0.25">
      <c r="A38" s="756"/>
      <c r="B38" s="757" t="s">
        <v>684</v>
      </c>
      <c r="C38" s="752">
        <f>SUM(D38:E38)</f>
        <v>4200</v>
      </c>
      <c r="D38" s="752"/>
      <c r="E38" s="752">
        <v>4200</v>
      </c>
      <c r="F38" s="752">
        <f>+E38*0.2</f>
        <v>840</v>
      </c>
      <c r="G38" s="752">
        <f>+C38-F38</f>
        <v>3360</v>
      </c>
      <c r="H38" s="752"/>
      <c r="I38" s="752">
        <f>+G38</f>
        <v>3360</v>
      </c>
      <c r="J38" s="734"/>
      <c r="K38" s="734"/>
      <c r="L38" s="734"/>
      <c r="M38" s="734"/>
      <c r="N38" s="734"/>
      <c r="O38" s="734"/>
      <c r="P38" s="734"/>
      <c r="Q38" s="734"/>
      <c r="R38" s="734"/>
      <c r="S38" s="734"/>
      <c r="T38" s="734"/>
      <c r="U38" s="734"/>
      <c r="V38" s="734"/>
      <c r="W38" s="734"/>
      <c r="X38" s="734"/>
      <c r="Y38" s="734"/>
      <c r="Z38" s="734"/>
      <c r="AA38" s="734"/>
    </row>
    <row r="39" spans="1:27" s="755" customFormat="1" ht="37.5" customHeight="1" x14ac:dyDescent="0.2">
      <c r="A39" s="749">
        <v>4</v>
      </c>
      <c r="B39" s="758" t="s">
        <v>685</v>
      </c>
      <c r="C39" s="753">
        <f>+C40</f>
        <v>25000</v>
      </c>
      <c r="D39" s="753">
        <f t="shared" ref="D39:J39" si="14">+D40</f>
        <v>0</v>
      </c>
      <c r="E39" s="753">
        <f t="shared" si="14"/>
        <v>25000</v>
      </c>
      <c r="F39" s="753">
        <f t="shared" si="14"/>
        <v>18750</v>
      </c>
      <c r="G39" s="753">
        <f t="shared" si="14"/>
        <v>6250</v>
      </c>
      <c r="H39" s="753">
        <f t="shared" si="14"/>
        <v>2500</v>
      </c>
      <c r="I39" s="753">
        <f t="shared" si="14"/>
        <v>6250</v>
      </c>
      <c r="J39" s="759">
        <f t="shared" si="14"/>
        <v>0</v>
      </c>
      <c r="K39" s="754"/>
      <c r="L39" s="754"/>
      <c r="M39" s="754"/>
      <c r="N39" s="754"/>
      <c r="O39" s="754"/>
      <c r="P39" s="754"/>
      <c r="Q39" s="754"/>
      <c r="R39" s="754"/>
      <c r="S39" s="754"/>
      <c r="T39" s="754"/>
      <c r="U39" s="754"/>
      <c r="V39" s="754"/>
      <c r="W39" s="754"/>
      <c r="X39" s="754"/>
      <c r="Y39" s="754"/>
      <c r="Z39" s="754"/>
      <c r="AA39" s="754"/>
    </row>
    <row r="40" spans="1:27" s="735" customFormat="1" ht="32.25" customHeight="1" x14ac:dyDescent="0.25">
      <c r="A40" s="749"/>
      <c r="B40" s="751" t="s">
        <v>686</v>
      </c>
      <c r="C40" s="752">
        <f>SUM(D40:E40)</f>
        <v>25000</v>
      </c>
      <c r="D40" s="752"/>
      <c r="E40" s="760">
        <v>25000</v>
      </c>
      <c r="F40" s="752">
        <f>+E40*0.75</f>
        <v>18750</v>
      </c>
      <c r="G40" s="752">
        <f>+C40-F40</f>
        <v>6250</v>
      </c>
      <c r="H40" s="761">
        <f>G40*40%</f>
        <v>2500</v>
      </c>
      <c r="I40" s="752">
        <f>+G40</f>
        <v>6250</v>
      </c>
      <c r="J40" s="734"/>
      <c r="K40" s="734"/>
      <c r="L40" s="734"/>
      <c r="M40" s="734"/>
      <c r="N40" s="734"/>
      <c r="O40" s="734"/>
      <c r="P40" s="734"/>
      <c r="Q40" s="734"/>
      <c r="R40" s="734"/>
      <c r="S40" s="734"/>
      <c r="T40" s="734"/>
      <c r="U40" s="734"/>
      <c r="V40" s="734"/>
      <c r="W40" s="734"/>
      <c r="X40" s="734"/>
      <c r="Y40" s="734"/>
      <c r="Z40" s="734"/>
      <c r="AA40" s="734"/>
    </row>
    <row r="41" spans="1:27" s="735" customFormat="1" ht="27" customHeight="1" x14ac:dyDescent="0.25">
      <c r="A41" s="749">
        <v>5</v>
      </c>
      <c r="B41" s="758" t="s">
        <v>297</v>
      </c>
      <c r="C41" s="752">
        <f>+C42</f>
        <v>70000</v>
      </c>
      <c r="D41" s="752">
        <f t="shared" ref="D41:I41" si="15">+D42</f>
        <v>0</v>
      </c>
      <c r="E41" s="752">
        <f t="shared" si="15"/>
        <v>70000</v>
      </c>
      <c r="F41" s="752">
        <f t="shared" si="15"/>
        <v>7000</v>
      </c>
      <c r="G41" s="752">
        <f t="shared" si="15"/>
        <v>63000</v>
      </c>
      <c r="H41" s="752">
        <f t="shared" si="15"/>
        <v>25200</v>
      </c>
      <c r="I41" s="752">
        <f t="shared" si="15"/>
        <v>63000</v>
      </c>
      <c r="J41" s="734"/>
      <c r="K41" s="734"/>
      <c r="L41" s="734"/>
      <c r="M41" s="734"/>
      <c r="N41" s="734"/>
      <c r="O41" s="734"/>
      <c r="P41" s="734"/>
      <c r="Q41" s="734"/>
      <c r="R41" s="734"/>
      <c r="S41" s="734"/>
      <c r="T41" s="734"/>
      <c r="U41" s="734"/>
      <c r="V41" s="734"/>
      <c r="W41" s="734"/>
      <c r="X41" s="734"/>
      <c r="Y41" s="734"/>
      <c r="Z41" s="734"/>
      <c r="AA41" s="734"/>
    </row>
    <row r="42" spans="1:27" s="780" customFormat="1" ht="27" customHeight="1" x14ac:dyDescent="0.25">
      <c r="A42" s="777"/>
      <c r="B42" s="778" t="s">
        <v>687</v>
      </c>
      <c r="C42" s="748">
        <f>SUM(D42:E42)</f>
        <v>70000</v>
      </c>
      <c r="D42" s="748"/>
      <c r="E42" s="748">
        <v>70000</v>
      </c>
      <c r="F42" s="748">
        <f>+E42*0.1</f>
        <v>7000</v>
      </c>
      <c r="G42" s="748">
        <f>+E42-F42</f>
        <v>63000</v>
      </c>
      <c r="H42" s="748">
        <f>+G42*0.4</f>
        <v>25200</v>
      </c>
      <c r="I42" s="748">
        <f>+G42</f>
        <v>63000</v>
      </c>
      <c r="J42" s="779"/>
      <c r="K42" s="779"/>
      <c r="L42" s="779"/>
      <c r="M42" s="779"/>
      <c r="N42" s="779"/>
      <c r="O42" s="779"/>
      <c r="P42" s="779"/>
      <c r="Q42" s="779"/>
      <c r="R42" s="779"/>
      <c r="S42" s="779"/>
      <c r="T42" s="779"/>
      <c r="U42" s="779"/>
      <c r="V42" s="779"/>
      <c r="W42" s="779"/>
      <c r="X42" s="779"/>
      <c r="Y42" s="779"/>
      <c r="Z42" s="779"/>
      <c r="AA42" s="779"/>
    </row>
    <row r="43" spans="1:27" s="767" customFormat="1" ht="20.25" customHeight="1" x14ac:dyDescent="0.25">
      <c r="A43" s="762">
        <v>6</v>
      </c>
      <c r="B43" s="763" t="s">
        <v>654</v>
      </c>
      <c r="C43" s="764">
        <f>SUM(D43:E43)</f>
        <v>0</v>
      </c>
      <c r="D43" s="764"/>
      <c r="E43" s="764"/>
      <c r="F43" s="764"/>
      <c r="G43" s="765">
        <f>C43</f>
        <v>0</v>
      </c>
      <c r="H43" s="765">
        <f>G43*40%</f>
        <v>0</v>
      </c>
      <c r="I43" s="765">
        <f>G43</f>
        <v>0</v>
      </c>
      <c r="J43" s="766"/>
      <c r="K43" s="766"/>
      <c r="L43" s="766"/>
      <c r="M43" s="766"/>
      <c r="N43" s="766"/>
      <c r="O43" s="766"/>
      <c r="P43" s="766"/>
      <c r="Q43" s="766"/>
      <c r="R43" s="766"/>
      <c r="S43" s="766"/>
      <c r="T43" s="766"/>
      <c r="U43" s="766"/>
      <c r="V43" s="766"/>
      <c r="W43" s="766"/>
      <c r="X43" s="766"/>
      <c r="Y43" s="766"/>
      <c r="Z43" s="766"/>
      <c r="AA43" s="766"/>
    </row>
    <row r="44" spans="1:27" s="767" customFormat="1" ht="20.25" customHeight="1" x14ac:dyDescent="0.25">
      <c r="A44" s="768"/>
      <c r="B44" s="769" t="s">
        <v>688</v>
      </c>
      <c r="C44" s="770"/>
      <c r="D44" s="771"/>
      <c r="E44" s="771"/>
      <c r="F44" s="770"/>
      <c r="G44" s="772"/>
      <c r="H44" s="772"/>
      <c r="I44" s="772"/>
      <c r="J44" s="766"/>
      <c r="K44" s="766"/>
      <c r="L44" s="766"/>
      <c r="M44" s="766"/>
      <c r="N44" s="766"/>
      <c r="O44" s="766"/>
      <c r="P44" s="766"/>
      <c r="Q44" s="766"/>
      <c r="R44" s="766"/>
      <c r="S44" s="766"/>
      <c r="T44" s="766"/>
      <c r="U44" s="766"/>
      <c r="V44" s="766"/>
      <c r="W44" s="766"/>
      <c r="X44" s="766"/>
      <c r="Y44" s="766"/>
      <c r="Z44" s="766"/>
      <c r="AA44" s="766"/>
    </row>
    <row r="45" spans="1:27" s="767" customFormat="1" ht="20.25" customHeight="1" x14ac:dyDescent="0.25">
      <c r="A45" s="768"/>
      <c r="B45" s="769"/>
      <c r="C45" s="770"/>
      <c r="D45" s="771"/>
      <c r="E45" s="771"/>
      <c r="F45" s="770"/>
      <c r="G45" s="772"/>
      <c r="H45" s="772"/>
      <c r="I45" s="772"/>
      <c r="J45" s="766"/>
      <c r="K45" s="766"/>
      <c r="L45" s="766"/>
      <c r="M45" s="766"/>
      <c r="N45" s="766"/>
      <c r="O45" s="766"/>
      <c r="P45" s="766"/>
      <c r="Q45" s="766"/>
      <c r="R45" s="766"/>
      <c r="S45" s="766"/>
      <c r="T45" s="766"/>
      <c r="U45" s="766"/>
      <c r="V45" s="766"/>
      <c r="W45" s="766"/>
      <c r="X45" s="766"/>
      <c r="Y45" s="766"/>
      <c r="Z45" s="766"/>
      <c r="AA45" s="766"/>
    </row>
    <row r="46" spans="1:27" s="767" customFormat="1" ht="20.25" customHeight="1" x14ac:dyDescent="0.25">
      <c r="A46" s="773">
        <v>7</v>
      </c>
      <c r="B46" s="774" t="s">
        <v>655</v>
      </c>
      <c r="C46" s="775">
        <f>SUM(D46:E46)</f>
        <v>0</v>
      </c>
      <c r="D46" s="775"/>
      <c r="E46" s="775"/>
      <c r="F46" s="775"/>
      <c r="G46" s="776">
        <f>C46</f>
        <v>0</v>
      </c>
      <c r="H46" s="776">
        <f>G46*40%</f>
        <v>0</v>
      </c>
      <c r="I46" s="776">
        <f>G46</f>
        <v>0</v>
      </c>
      <c r="J46" s="766"/>
      <c r="K46" s="766"/>
      <c r="L46" s="766"/>
      <c r="M46" s="766"/>
      <c r="N46" s="766"/>
      <c r="O46" s="766"/>
      <c r="P46" s="766"/>
      <c r="Q46" s="766"/>
      <c r="R46" s="766"/>
      <c r="S46" s="766"/>
      <c r="T46" s="766"/>
      <c r="U46" s="766"/>
      <c r="V46" s="766"/>
      <c r="W46" s="766"/>
      <c r="X46" s="766"/>
      <c r="Y46" s="766"/>
      <c r="Z46" s="766"/>
      <c r="AA46" s="766"/>
    </row>
  </sheetData>
  <mergeCells count="11">
    <mergeCell ref="A1:I1"/>
    <mergeCell ref="A2:I2"/>
    <mergeCell ref="H3:I3"/>
    <mergeCell ref="A4:A5"/>
    <mergeCell ref="B4:B5"/>
    <mergeCell ref="C4:C5"/>
    <mergeCell ref="G4:G5"/>
    <mergeCell ref="H4:H5"/>
    <mergeCell ref="I4:I5"/>
    <mergeCell ref="F4:F5"/>
    <mergeCell ref="D4: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9"/>
  <sheetViews>
    <sheetView workbookViewId="0">
      <selection activeCell="C30" sqref="C30"/>
    </sheetView>
  </sheetViews>
  <sheetFormatPr defaultRowHeight="15.75" x14ac:dyDescent="0.25"/>
  <cols>
    <col min="1" max="1" width="6.125" customWidth="1"/>
    <col min="2" max="2" width="48.625" customWidth="1"/>
    <col min="3" max="3" width="26" style="173" customWidth="1"/>
  </cols>
  <sheetData>
    <row r="1" spans="1:3" ht="23.25" customHeight="1" x14ac:dyDescent="0.25">
      <c r="A1" s="15"/>
    </row>
    <row r="2" spans="1:3" ht="42" customHeight="1" x14ac:dyDescent="0.25">
      <c r="A2" s="869" t="s">
        <v>637</v>
      </c>
      <c r="B2" s="869"/>
      <c r="C2" s="869"/>
    </row>
    <row r="3" spans="1:3" ht="26.25" customHeight="1" x14ac:dyDescent="0.25">
      <c r="A3" s="871" t="str">
        <f>+'Biểu 4.4'!A3:C3</f>
        <v xml:space="preserve">(Kèm theo Nghị quyết  số      /NQ-HĐND ngày       /12/2024 của Hội đồng nhân dân huyện Na Rì) </v>
      </c>
      <c r="B3" s="871"/>
      <c r="C3" s="871"/>
    </row>
    <row r="4" spans="1:3" x14ac:dyDescent="0.25">
      <c r="A4" s="6"/>
      <c r="C4" s="174" t="s">
        <v>348</v>
      </c>
    </row>
    <row r="5" spans="1:3" ht="34.5" customHeight="1" x14ac:dyDescent="0.25">
      <c r="A5" s="852" t="s">
        <v>0</v>
      </c>
      <c r="B5" s="852" t="s">
        <v>1</v>
      </c>
      <c r="C5" s="854" t="s">
        <v>600</v>
      </c>
    </row>
    <row r="6" spans="1:3" x14ac:dyDescent="0.25">
      <c r="A6" s="852"/>
      <c r="B6" s="852"/>
      <c r="C6" s="855"/>
    </row>
    <row r="7" spans="1:3" x14ac:dyDescent="0.25">
      <c r="A7" s="259" t="s">
        <v>2</v>
      </c>
      <c r="B7" s="259" t="s">
        <v>3</v>
      </c>
      <c r="C7" s="259">
        <v>1</v>
      </c>
    </row>
    <row r="8" spans="1:3" s="359" customFormat="1" ht="24" customHeight="1" x14ac:dyDescent="0.25">
      <c r="A8" s="337" t="s">
        <v>2</v>
      </c>
      <c r="B8" s="338" t="s">
        <v>148</v>
      </c>
      <c r="C8" s="365"/>
    </row>
    <row r="9" spans="1:3" s="359" customFormat="1" ht="22.5" customHeight="1" x14ac:dyDescent="0.25">
      <c r="A9" s="318" t="s">
        <v>8</v>
      </c>
      <c r="B9" s="319" t="s">
        <v>83</v>
      </c>
      <c r="C9" s="366">
        <f>+C10+C11+C15+C16</f>
        <v>664800000</v>
      </c>
    </row>
    <row r="10" spans="1:3" s="245" customFormat="1" ht="22.5" customHeight="1" x14ac:dyDescent="0.25">
      <c r="A10" s="315">
        <v>1</v>
      </c>
      <c r="B10" s="364" t="s">
        <v>45</v>
      </c>
      <c r="C10" s="367">
        <f>+'Biểu 4.4'!C9</f>
        <v>29845000</v>
      </c>
    </row>
    <row r="11" spans="1:3" s="245" customFormat="1" ht="22.5" customHeight="1" x14ac:dyDescent="0.25">
      <c r="A11" s="315">
        <v>2</v>
      </c>
      <c r="B11" s="364" t="s">
        <v>46</v>
      </c>
      <c r="C11" s="367">
        <f>SUM(C12:C14)</f>
        <v>634955000</v>
      </c>
    </row>
    <row r="12" spans="1:3" s="245" customFormat="1" ht="22.5" customHeight="1" x14ac:dyDescent="0.25">
      <c r="A12" s="315" t="s">
        <v>21</v>
      </c>
      <c r="B12" s="364" t="s">
        <v>11</v>
      </c>
      <c r="C12" s="367">
        <f>+'Biểu 4.4'!C13</f>
        <v>400504000</v>
      </c>
    </row>
    <row r="13" spans="1:3" s="245" customFormat="1" ht="22.5" customHeight="1" x14ac:dyDescent="0.25">
      <c r="A13" s="315" t="s">
        <v>21</v>
      </c>
      <c r="B13" s="133" t="s">
        <v>357</v>
      </c>
      <c r="C13" s="367">
        <f>+'Biểu 4.4'!C14</f>
        <v>135144000</v>
      </c>
    </row>
    <row r="14" spans="1:3" s="245" customFormat="1" ht="22.5" customHeight="1" x14ac:dyDescent="0.25">
      <c r="A14" s="315" t="s">
        <v>21</v>
      </c>
      <c r="B14" s="364" t="s">
        <v>12</v>
      </c>
      <c r="C14" s="367">
        <f>+'Biểu 4.4'!C15</f>
        <v>99307000</v>
      </c>
    </row>
    <row r="15" spans="1:3" s="245" customFormat="1" ht="22.5" customHeight="1" x14ac:dyDescent="0.25">
      <c r="A15" s="315">
        <v>3</v>
      </c>
      <c r="B15" s="364" t="s">
        <v>15</v>
      </c>
      <c r="C15" s="367"/>
    </row>
    <row r="16" spans="1:3" s="245" customFormat="1" ht="22.5" customHeight="1" x14ac:dyDescent="0.25">
      <c r="A16" s="315">
        <v>4</v>
      </c>
      <c r="B16" s="364" t="s">
        <v>17</v>
      </c>
      <c r="C16" s="367"/>
    </row>
    <row r="17" spans="1:3" s="121" customFormat="1" ht="22.5" customHeight="1" x14ac:dyDescent="0.25">
      <c r="A17" s="106" t="s">
        <v>10</v>
      </c>
      <c r="B17" s="107" t="s">
        <v>47</v>
      </c>
      <c r="C17" s="366">
        <f>+C18+C19+C22</f>
        <v>664800000</v>
      </c>
    </row>
    <row r="18" spans="1:3" ht="22.5" customHeight="1" x14ac:dyDescent="0.25">
      <c r="A18" s="10">
        <v>1</v>
      </c>
      <c r="B18" s="2" t="s">
        <v>151</v>
      </c>
      <c r="C18" s="367">
        <f>+C9-C19</f>
        <v>499066660.528</v>
      </c>
    </row>
    <row r="19" spans="1:3" ht="22.5" customHeight="1" x14ac:dyDescent="0.25">
      <c r="A19" s="10">
        <v>2</v>
      </c>
      <c r="B19" s="2" t="s">
        <v>48</v>
      </c>
      <c r="C19" s="367">
        <f>+C20+C21</f>
        <v>165733339.472</v>
      </c>
    </row>
    <row r="20" spans="1:3" ht="22.5" customHeight="1" x14ac:dyDescent="0.25">
      <c r="A20" s="10" t="s">
        <v>21</v>
      </c>
      <c r="B20" s="2" t="s">
        <v>49</v>
      </c>
      <c r="C20" s="367">
        <f>+'[4]7. TH chi xa 25'!$C$12</f>
        <v>112564449.47200002</v>
      </c>
    </row>
    <row r="21" spans="1:3" ht="22.5" customHeight="1" x14ac:dyDescent="0.25">
      <c r="A21" s="10" t="s">
        <v>21</v>
      </c>
      <c r="B21" s="2" t="s">
        <v>50</v>
      </c>
      <c r="C21" s="367">
        <f>+'Biểu 4.29'!C7</f>
        <v>53168890</v>
      </c>
    </row>
    <row r="22" spans="1:3" ht="22.5" customHeight="1" x14ac:dyDescent="0.25">
      <c r="A22" s="10">
        <v>3</v>
      </c>
      <c r="B22" s="2" t="s">
        <v>20</v>
      </c>
      <c r="C22" s="167"/>
    </row>
    <row r="23" spans="1:3" s="121" customFormat="1" ht="22.5" customHeight="1" x14ac:dyDescent="0.25">
      <c r="A23" s="106" t="s">
        <v>3</v>
      </c>
      <c r="B23" s="107" t="s">
        <v>149</v>
      </c>
      <c r="C23" s="179"/>
    </row>
    <row r="24" spans="1:3" s="121" customFormat="1" ht="22.5" customHeight="1" x14ac:dyDescent="0.25">
      <c r="A24" s="106" t="s">
        <v>8</v>
      </c>
      <c r="B24" s="107" t="s">
        <v>83</v>
      </c>
      <c r="C24" s="179">
        <f>+C25+C26+C29+C30</f>
        <v>169923339.472</v>
      </c>
    </row>
    <row r="25" spans="1:3" ht="22.5" customHeight="1" x14ac:dyDescent="0.25">
      <c r="A25" s="10">
        <v>1</v>
      </c>
      <c r="B25" s="2" t="s">
        <v>45</v>
      </c>
      <c r="C25" s="167">
        <f>'Biểu 4.27'!D9</f>
        <v>4190000</v>
      </c>
    </row>
    <row r="26" spans="1:3" ht="22.5" customHeight="1" x14ac:dyDescent="0.25">
      <c r="A26" s="10">
        <v>2</v>
      </c>
      <c r="B26" s="2" t="s">
        <v>46</v>
      </c>
      <c r="C26" s="167">
        <f>+C27+C28</f>
        <v>165733339.472</v>
      </c>
    </row>
    <row r="27" spans="1:3" ht="22.5" customHeight="1" x14ac:dyDescent="0.25">
      <c r="A27" s="10" t="s">
        <v>21</v>
      </c>
      <c r="B27" s="2" t="s">
        <v>11</v>
      </c>
      <c r="C27" s="167">
        <f>+C20</f>
        <v>112564449.47200002</v>
      </c>
    </row>
    <row r="28" spans="1:3" ht="22.5" customHeight="1" x14ac:dyDescent="0.25">
      <c r="A28" s="10" t="s">
        <v>21</v>
      </c>
      <c r="B28" s="2" t="s">
        <v>12</v>
      </c>
      <c r="C28" s="167">
        <f>'Biểu 4.28'!M10</f>
        <v>53168890</v>
      </c>
    </row>
    <row r="29" spans="1:3" ht="22.5" customHeight="1" x14ac:dyDescent="0.25">
      <c r="A29" s="10">
        <v>3</v>
      </c>
      <c r="B29" s="2" t="s">
        <v>15</v>
      </c>
      <c r="C29" s="167"/>
    </row>
    <row r="30" spans="1:3" ht="22.5" customHeight="1" x14ac:dyDescent="0.25">
      <c r="A30" s="10">
        <v>4</v>
      </c>
      <c r="B30" s="2" t="s">
        <v>17</v>
      </c>
      <c r="C30" s="167"/>
    </row>
    <row r="31" spans="1:3" s="121" customFormat="1" ht="22.5" customHeight="1" x14ac:dyDescent="0.25">
      <c r="A31" s="106" t="s">
        <v>10</v>
      </c>
      <c r="B31" s="107" t="s">
        <v>84</v>
      </c>
      <c r="C31" s="179">
        <f>SUM(C32:C33)</f>
        <v>169923339.472</v>
      </c>
    </row>
    <row r="32" spans="1:3" ht="22.5" customHeight="1" x14ac:dyDescent="0.25">
      <c r="A32" s="10">
        <v>1</v>
      </c>
      <c r="B32" s="2" t="s">
        <v>150</v>
      </c>
      <c r="C32" s="167">
        <f>+C24</f>
        <v>169923339.472</v>
      </c>
    </row>
    <row r="33" spans="1:5" ht="22.5" customHeight="1" x14ac:dyDescent="0.25">
      <c r="A33" s="4">
        <v>2</v>
      </c>
      <c r="B33" s="5" t="s">
        <v>20</v>
      </c>
      <c r="C33" s="175"/>
    </row>
    <row r="34" spans="1:5" ht="31.5" hidden="1" customHeight="1" x14ac:dyDescent="0.25">
      <c r="A34" s="870" t="s">
        <v>158</v>
      </c>
      <c r="B34" s="870"/>
      <c r="C34" s="870"/>
    </row>
    <row r="35" spans="1:5" ht="33" hidden="1" customHeight="1" x14ac:dyDescent="0.25">
      <c r="A35" s="868" t="s">
        <v>159</v>
      </c>
      <c r="B35" s="868"/>
      <c r="C35" s="868"/>
    </row>
    <row r="36" spans="1:5" ht="15.75" hidden="1" customHeight="1" x14ac:dyDescent="0.25">
      <c r="C36" s="176"/>
      <c r="D36" s="27"/>
      <c r="E36" s="27"/>
    </row>
    <row r="37" spans="1:5" ht="15.75" customHeight="1" x14ac:dyDescent="0.25">
      <c r="C37" s="177"/>
      <c r="D37" s="25"/>
      <c r="E37" s="25"/>
    </row>
    <row r="38" spans="1:5" ht="15.75" customHeight="1" x14ac:dyDescent="0.25">
      <c r="C38" s="177"/>
      <c r="D38" s="25"/>
      <c r="E38" s="25"/>
    </row>
    <row r="39" spans="1:5" ht="15.75" customHeight="1" x14ac:dyDescent="0.25">
      <c r="C39" s="178"/>
      <c r="D39" s="26"/>
      <c r="E39" s="26"/>
    </row>
  </sheetData>
  <mergeCells count="7">
    <mergeCell ref="A35:C35"/>
    <mergeCell ref="A2:C2"/>
    <mergeCell ref="A34:C34"/>
    <mergeCell ref="A5:A6"/>
    <mergeCell ref="A3:C3"/>
    <mergeCell ref="B5:B6"/>
    <mergeCell ref="C5:C6"/>
  </mergeCells>
  <phoneticPr fontId="0" type="noConversion"/>
  <pageMargins left="0.90551181102362199" right="0.196850393700787" top="0.74803149606299202" bottom="0.74803149606299202" header="0.39370078740157499" footer="0.31496062992126"/>
  <pageSetup paperSize="9" firstPageNumber="87" orientation="portrait" useFirstPageNumber="1" r:id="rId1"/>
  <headerFooter>
    <oddHeader>&amp;RBiểu số 4.18</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15"/>
  <sheetViews>
    <sheetView workbookViewId="0">
      <selection sqref="A1:C1"/>
    </sheetView>
  </sheetViews>
  <sheetFormatPr defaultRowHeight="15.75" x14ac:dyDescent="0.25"/>
  <cols>
    <col min="1" max="1" width="6.625" style="576" customWidth="1"/>
    <col min="2" max="2" width="32" style="576" customWidth="1"/>
    <col min="3" max="3" width="18.875" style="576" customWidth="1"/>
    <col min="4" max="4" width="21.625" style="576" customWidth="1"/>
    <col min="5" max="16384" width="9" style="576"/>
  </cols>
  <sheetData>
    <row r="1" spans="1:4" ht="23.25" customHeight="1" x14ac:dyDescent="0.25">
      <c r="A1" s="872"/>
      <c r="B1" s="872"/>
      <c r="C1" s="872"/>
    </row>
    <row r="2" spans="1:4" ht="29.25" customHeight="1" x14ac:dyDescent="0.25">
      <c r="A2" s="873" t="s">
        <v>601</v>
      </c>
      <c r="B2" s="849"/>
      <c r="C2" s="849"/>
      <c r="D2" s="849"/>
    </row>
    <row r="3" spans="1:4" ht="22.5" customHeight="1" x14ac:dyDescent="0.25">
      <c r="A3" s="871" t="str">
        <f>+'Biểu 4.4'!A3:C3</f>
        <v xml:space="preserve">(Kèm theo Nghị quyết  số      /NQ-HĐND ngày       /12/2024 của Hội đồng nhân dân huyện Na Rì) </v>
      </c>
      <c r="B3" s="871"/>
      <c r="C3" s="871"/>
      <c r="D3" s="871"/>
    </row>
    <row r="4" spans="1:4" x14ac:dyDescent="0.25">
      <c r="A4" s="149"/>
      <c r="C4" s="875" t="s">
        <v>341</v>
      </c>
      <c r="D4" s="876"/>
    </row>
    <row r="5" spans="1:4" ht="22.5" customHeight="1" x14ac:dyDescent="0.25">
      <c r="A5" s="852" t="s">
        <v>0</v>
      </c>
      <c r="B5" s="852" t="s">
        <v>51</v>
      </c>
      <c r="C5" s="874" t="s">
        <v>600</v>
      </c>
      <c r="D5" s="852"/>
    </row>
    <row r="6" spans="1:4" ht="18" customHeight="1" x14ac:dyDescent="0.25">
      <c r="A6" s="852"/>
      <c r="B6" s="852"/>
      <c r="C6" s="852" t="s">
        <v>52</v>
      </c>
      <c r="D6" s="877" t="s">
        <v>161</v>
      </c>
    </row>
    <row r="7" spans="1:4" ht="24.75" customHeight="1" x14ac:dyDescent="0.25">
      <c r="A7" s="852"/>
      <c r="B7" s="852"/>
      <c r="C7" s="852"/>
      <c r="D7" s="878"/>
    </row>
    <row r="8" spans="1:4" ht="17.25" customHeight="1" x14ac:dyDescent="0.25">
      <c r="A8" s="259" t="s">
        <v>2</v>
      </c>
      <c r="B8" s="259" t="s">
        <v>3</v>
      </c>
      <c r="C8" s="259">
        <v>1</v>
      </c>
      <c r="D8" s="259">
        <v>2</v>
      </c>
    </row>
    <row r="9" spans="1:4" ht="23.25" customHeight="1" x14ac:dyDescent="0.25">
      <c r="A9" s="12"/>
      <c r="B9" s="8" t="s">
        <v>160</v>
      </c>
      <c r="C9" s="578">
        <f>SUM(C10:C26)</f>
        <v>6590000</v>
      </c>
      <c r="D9" s="578">
        <f>SUM(D10:D26)</f>
        <v>6590000</v>
      </c>
    </row>
    <row r="10" spans="1:4" s="577" customFormat="1" ht="30" customHeight="1" x14ac:dyDescent="0.25">
      <c r="A10" s="575">
        <v>1</v>
      </c>
      <c r="B10" s="471" t="s">
        <v>177</v>
      </c>
      <c r="C10" s="579">
        <f>+D10</f>
        <v>268000</v>
      </c>
      <c r="D10" s="579">
        <v>268000</v>
      </c>
    </row>
    <row r="11" spans="1:4" s="577" customFormat="1" ht="30" customHeight="1" x14ac:dyDescent="0.25">
      <c r="A11" s="108">
        <v>2</v>
      </c>
      <c r="B11" s="418" t="s">
        <v>178</v>
      </c>
      <c r="C11" s="580">
        <f t="shared" ref="C11:C26" si="0">+D11</f>
        <v>275000</v>
      </c>
      <c r="D11" s="580">
        <v>275000</v>
      </c>
    </row>
    <row r="12" spans="1:4" s="577" customFormat="1" ht="30" customHeight="1" x14ac:dyDescent="0.25">
      <c r="A12" s="108">
        <v>3</v>
      </c>
      <c r="B12" s="418" t="s">
        <v>179</v>
      </c>
      <c r="C12" s="580">
        <f t="shared" si="0"/>
        <v>215000</v>
      </c>
      <c r="D12" s="580">
        <v>215000</v>
      </c>
    </row>
    <row r="13" spans="1:4" s="577" customFormat="1" ht="30" customHeight="1" x14ac:dyDescent="0.25">
      <c r="A13" s="108">
        <v>4</v>
      </c>
      <c r="B13" s="418" t="s">
        <v>180</v>
      </c>
      <c r="C13" s="580">
        <f t="shared" si="0"/>
        <v>215000</v>
      </c>
      <c r="D13" s="580">
        <v>215000</v>
      </c>
    </row>
    <row r="14" spans="1:4" s="577" customFormat="1" ht="30" customHeight="1" x14ac:dyDescent="0.25">
      <c r="A14" s="108">
        <v>5</v>
      </c>
      <c r="B14" s="418" t="s">
        <v>181</v>
      </c>
      <c r="C14" s="580">
        <f t="shared" si="0"/>
        <v>180000</v>
      </c>
      <c r="D14" s="580">
        <v>180000</v>
      </c>
    </row>
    <row r="15" spans="1:4" s="577" customFormat="1" ht="30" customHeight="1" x14ac:dyDescent="0.25">
      <c r="A15" s="108">
        <v>6</v>
      </c>
      <c r="B15" s="418" t="s">
        <v>182</v>
      </c>
      <c r="C15" s="580">
        <f t="shared" si="0"/>
        <v>200000</v>
      </c>
      <c r="D15" s="580">
        <v>200000</v>
      </c>
    </row>
    <row r="16" spans="1:4" s="577" customFormat="1" ht="30" customHeight="1" x14ac:dyDescent="0.25">
      <c r="A16" s="108">
        <v>7</v>
      </c>
      <c r="B16" s="419" t="s">
        <v>183</v>
      </c>
      <c r="C16" s="580">
        <f t="shared" si="0"/>
        <v>375000</v>
      </c>
      <c r="D16" s="580">
        <v>375000</v>
      </c>
    </row>
    <row r="17" spans="1:4" s="577" customFormat="1" ht="30" customHeight="1" x14ac:dyDescent="0.25">
      <c r="A17" s="108">
        <v>8</v>
      </c>
      <c r="B17" s="418" t="s">
        <v>184</v>
      </c>
      <c r="C17" s="580">
        <f t="shared" si="0"/>
        <v>240000</v>
      </c>
      <c r="D17" s="580">
        <v>240000</v>
      </c>
    </row>
    <row r="18" spans="1:4" s="577" customFormat="1" ht="30" customHeight="1" x14ac:dyDescent="0.25">
      <c r="A18" s="108">
        <v>9</v>
      </c>
      <c r="B18" s="418" t="s">
        <v>185</v>
      </c>
      <c r="C18" s="580">
        <f t="shared" si="0"/>
        <v>286000</v>
      </c>
      <c r="D18" s="580">
        <v>286000</v>
      </c>
    </row>
    <row r="19" spans="1:4" s="577" customFormat="1" ht="30" customHeight="1" x14ac:dyDescent="0.25">
      <c r="A19" s="108">
        <v>10</v>
      </c>
      <c r="B19" s="418" t="s">
        <v>186</v>
      </c>
      <c r="C19" s="580">
        <f t="shared" si="0"/>
        <v>438000</v>
      </c>
      <c r="D19" s="580">
        <v>438000</v>
      </c>
    </row>
    <row r="20" spans="1:4" s="577" customFormat="1" ht="30" customHeight="1" x14ac:dyDescent="0.25">
      <c r="A20" s="108">
        <v>11</v>
      </c>
      <c r="B20" s="418" t="s">
        <v>187</v>
      </c>
      <c r="C20" s="580">
        <f t="shared" si="0"/>
        <v>435000</v>
      </c>
      <c r="D20" s="580">
        <v>435000</v>
      </c>
    </row>
    <row r="21" spans="1:4" s="577" customFormat="1" ht="30" customHeight="1" x14ac:dyDescent="0.25">
      <c r="A21" s="108">
        <v>12</v>
      </c>
      <c r="B21" s="418" t="s">
        <v>188</v>
      </c>
      <c r="C21" s="580">
        <f t="shared" si="0"/>
        <v>305000</v>
      </c>
      <c r="D21" s="580">
        <v>305000</v>
      </c>
    </row>
    <row r="22" spans="1:4" s="577" customFormat="1" ht="30" customHeight="1" x14ac:dyDescent="0.25">
      <c r="A22" s="108">
        <v>13</v>
      </c>
      <c r="B22" s="418" t="s">
        <v>189</v>
      </c>
      <c r="C22" s="580">
        <f t="shared" si="0"/>
        <v>290000</v>
      </c>
      <c r="D22" s="580">
        <v>290000</v>
      </c>
    </row>
    <row r="23" spans="1:4" s="577" customFormat="1" ht="30" customHeight="1" x14ac:dyDescent="0.25">
      <c r="A23" s="108">
        <v>14</v>
      </c>
      <c r="B23" s="418" t="s">
        <v>190</v>
      </c>
      <c r="C23" s="580">
        <f t="shared" si="0"/>
        <v>138000</v>
      </c>
      <c r="D23" s="580">
        <v>138000</v>
      </c>
    </row>
    <row r="24" spans="1:4" s="577" customFormat="1" ht="30" customHeight="1" x14ac:dyDescent="0.25">
      <c r="A24" s="108">
        <v>15</v>
      </c>
      <c r="B24" s="418" t="s">
        <v>191</v>
      </c>
      <c r="C24" s="580">
        <f t="shared" si="0"/>
        <v>480000</v>
      </c>
      <c r="D24" s="580">
        <v>480000</v>
      </c>
    </row>
    <row r="25" spans="1:4" s="577" customFormat="1" ht="30" customHeight="1" x14ac:dyDescent="0.25">
      <c r="A25" s="108">
        <v>16</v>
      </c>
      <c r="B25" s="418" t="s">
        <v>192</v>
      </c>
      <c r="C25" s="580">
        <f t="shared" si="0"/>
        <v>240000</v>
      </c>
      <c r="D25" s="580">
        <v>240000</v>
      </c>
    </row>
    <row r="26" spans="1:4" s="577" customFormat="1" ht="30" customHeight="1" x14ac:dyDescent="0.25">
      <c r="A26" s="241">
        <v>17</v>
      </c>
      <c r="B26" s="420" t="s">
        <v>236</v>
      </c>
      <c r="C26" s="581">
        <f t="shared" si="0"/>
        <v>2010000</v>
      </c>
      <c r="D26" s="581">
        <v>2010000</v>
      </c>
    </row>
    <row r="27" spans="1:4" ht="23.25" customHeight="1" x14ac:dyDescent="0.25">
      <c r="A27" s="28"/>
      <c r="B27" s="28"/>
      <c r="C27" s="28"/>
      <c r="D27" s="28"/>
    </row>
    <row r="28" spans="1:4" ht="23.25" customHeight="1" x14ac:dyDescent="0.25">
      <c r="A28" s="28"/>
      <c r="B28" s="28"/>
      <c r="C28" s="28"/>
      <c r="D28" s="28"/>
    </row>
    <row r="29" spans="1:4" ht="23.25" customHeight="1" x14ac:dyDescent="0.25">
      <c r="A29" s="28"/>
      <c r="B29" s="28"/>
      <c r="C29" s="28"/>
      <c r="D29" s="28"/>
    </row>
    <row r="30" spans="1:4" ht="23.25" customHeight="1" x14ac:dyDescent="0.25">
      <c r="A30" s="28"/>
      <c r="B30" s="28"/>
      <c r="C30" s="28"/>
      <c r="D30" s="28"/>
    </row>
    <row r="31" spans="1:4" ht="23.25" customHeight="1" x14ac:dyDescent="0.25">
      <c r="A31" s="28"/>
      <c r="B31" s="28"/>
      <c r="C31" s="28"/>
      <c r="D31" s="28"/>
    </row>
    <row r="32" spans="1:4" ht="23.25" customHeight="1" x14ac:dyDescent="0.25">
      <c r="A32" s="28"/>
      <c r="B32" s="28"/>
      <c r="C32" s="28"/>
      <c r="D32" s="28"/>
    </row>
    <row r="33" spans="1:4" ht="23.25" customHeight="1" x14ac:dyDescent="0.25">
      <c r="A33" s="28"/>
      <c r="B33" s="28"/>
      <c r="C33" s="28"/>
      <c r="D33" s="28"/>
    </row>
    <row r="34" spans="1:4" ht="23.25" customHeight="1" x14ac:dyDescent="0.25">
      <c r="A34" s="28"/>
      <c r="B34" s="28"/>
      <c r="C34" s="28"/>
      <c r="D34" s="28"/>
    </row>
    <row r="35" spans="1:4" ht="23.25" customHeight="1" x14ac:dyDescent="0.25">
      <c r="A35" s="28"/>
      <c r="B35" s="28"/>
      <c r="C35" s="28"/>
      <c r="D35" s="28"/>
    </row>
    <row r="36" spans="1:4" ht="23.25" customHeight="1" x14ac:dyDescent="0.25">
      <c r="A36" s="28"/>
      <c r="B36" s="28"/>
      <c r="C36" s="28"/>
      <c r="D36" s="28"/>
    </row>
    <row r="37" spans="1:4" ht="23.25" customHeight="1" x14ac:dyDescent="0.25">
      <c r="A37" s="28"/>
      <c r="B37" s="28"/>
      <c r="C37" s="28"/>
      <c r="D37" s="28"/>
    </row>
    <row r="38" spans="1:4" ht="23.25" customHeight="1" x14ac:dyDescent="0.25">
      <c r="A38" s="28"/>
      <c r="B38" s="28"/>
      <c r="C38" s="28"/>
      <c r="D38" s="28"/>
    </row>
    <row r="39" spans="1:4" ht="23.25" customHeight="1" x14ac:dyDescent="0.25">
      <c r="A39" s="28"/>
      <c r="B39" s="28"/>
      <c r="C39" s="28"/>
      <c r="D39" s="28"/>
    </row>
    <row r="40" spans="1:4" ht="23.25" customHeight="1" x14ac:dyDescent="0.25">
      <c r="A40" s="28"/>
      <c r="B40" s="28"/>
      <c r="C40" s="28"/>
      <c r="D40" s="28"/>
    </row>
    <row r="41" spans="1:4" ht="23.25" customHeight="1" x14ac:dyDescent="0.25">
      <c r="A41" s="28"/>
      <c r="B41" s="28"/>
      <c r="C41" s="28"/>
      <c r="D41" s="28"/>
    </row>
    <row r="42" spans="1:4" ht="23.25" customHeight="1" x14ac:dyDescent="0.25">
      <c r="A42" s="28"/>
      <c r="B42" s="28"/>
      <c r="C42" s="28"/>
      <c r="D42" s="28"/>
    </row>
    <row r="43" spans="1:4" ht="23.25" customHeight="1" x14ac:dyDescent="0.25">
      <c r="A43" s="28"/>
      <c r="B43" s="28"/>
      <c r="C43" s="28"/>
      <c r="D43" s="28"/>
    </row>
    <row r="44" spans="1:4" ht="23.25" customHeight="1" x14ac:dyDescent="0.25">
      <c r="A44" s="28"/>
      <c r="B44" s="28"/>
      <c r="C44" s="28"/>
      <c r="D44" s="28"/>
    </row>
    <row r="45" spans="1:4" ht="23.25" customHeight="1" x14ac:dyDescent="0.25">
      <c r="A45" s="28"/>
      <c r="B45" s="28"/>
      <c r="C45" s="28"/>
      <c r="D45" s="28"/>
    </row>
    <row r="46" spans="1:4" ht="23.25" customHeight="1" x14ac:dyDescent="0.25">
      <c r="A46" s="28"/>
      <c r="B46" s="28"/>
      <c r="C46" s="28"/>
      <c r="D46" s="28"/>
    </row>
    <row r="47" spans="1:4" ht="23.25" customHeight="1" x14ac:dyDescent="0.25">
      <c r="A47" s="28"/>
      <c r="B47" s="28"/>
      <c r="C47" s="28"/>
      <c r="D47" s="28"/>
    </row>
    <row r="48" spans="1:4" ht="23.25" customHeight="1" x14ac:dyDescent="0.25">
      <c r="A48" s="28"/>
      <c r="B48" s="28"/>
      <c r="C48" s="28"/>
      <c r="D48" s="28"/>
    </row>
    <row r="49" spans="1:4" ht="23.25" customHeight="1" x14ac:dyDescent="0.25">
      <c r="A49" s="28"/>
      <c r="B49" s="28"/>
      <c r="C49" s="28"/>
      <c r="D49" s="28"/>
    </row>
    <row r="50" spans="1:4" ht="23.25" customHeight="1" x14ac:dyDescent="0.25">
      <c r="A50" s="28"/>
      <c r="B50" s="28"/>
      <c r="C50" s="28"/>
      <c r="D50" s="28"/>
    </row>
    <row r="51" spans="1:4" ht="23.25" customHeight="1" x14ac:dyDescent="0.25">
      <c r="A51" s="28"/>
      <c r="B51" s="28"/>
      <c r="C51" s="28"/>
      <c r="D51" s="28"/>
    </row>
    <row r="52" spans="1:4" ht="23.25" customHeight="1" x14ac:dyDescent="0.25">
      <c r="A52" s="28"/>
      <c r="B52" s="28"/>
      <c r="C52" s="28"/>
      <c r="D52" s="28"/>
    </row>
    <row r="53" spans="1:4" ht="23.25" customHeight="1" x14ac:dyDescent="0.25">
      <c r="A53" s="28"/>
      <c r="B53" s="28"/>
      <c r="C53" s="28"/>
      <c r="D53" s="28"/>
    </row>
    <row r="54" spans="1:4" ht="23.25" customHeight="1" x14ac:dyDescent="0.25">
      <c r="A54" s="28"/>
      <c r="B54" s="28"/>
      <c r="C54" s="28"/>
      <c r="D54" s="28"/>
    </row>
    <row r="55" spans="1:4" ht="23.25" customHeight="1" x14ac:dyDescent="0.25">
      <c r="A55" s="28"/>
      <c r="B55" s="28"/>
      <c r="C55" s="28"/>
      <c r="D55" s="28"/>
    </row>
    <row r="56" spans="1:4" ht="23.25" customHeight="1" x14ac:dyDescent="0.25">
      <c r="A56" s="28"/>
      <c r="B56" s="28"/>
      <c r="C56" s="28"/>
      <c r="D56" s="28"/>
    </row>
    <row r="57" spans="1:4" ht="23.25" customHeight="1" x14ac:dyDescent="0.25">
      <c r="A57" s="28"/>
      <c r="B57" s="28"/>
      <c r="C57" s="28"/>
      <c r="D57" s="28"/>
    </row>
    <row r="58" spans="1:4" ht="23.25" customHeight="1" x14ac:dyDescent="0.25">
      <c r="A58" s="28"/>
      <c r="B58" s="28"/>
      <c r="C58" s="28"/>
      <c r="D58" s="28"/>
    </row>
    <row r="59" spans="1:4" ht="23.25" customHeight="1" x14ac:dyDescent="0.25">
      <c r="A59" s="28"/>
      <c r="B59" s="28"/>
      <c r="C59" s="28"/>
      <c r="D59" s="28"/>
    </row>
    <row r="60" spans="1:4" ht="23.25" customHeight="1" x14ac:dyDescent="0.25">
      <c r="A60" s="28"/>
      <c r="B60" s="28"/>
      <c r="C60" s="28"/>
      <c r="D60" s="28"/>
    </row>
    <row r="61" spans="1:4" ht="23.25" customHeight="1" x14ac:dyDescent="0.25">
      <c r="A61" s="28"/>
      <c r="B61" s="28"/>
      <c r="C61" s="28"/>
      <c r="D61" s="28"/>
    </row>
    <row r="62" spans="1:4" ht="23.25" customHeight="1" x14ac:dyDescent="0.25">
      <c r="A62" s="28"/>
      <c r="B62" s="28"/>
      <c r="C62" s="28"/>
      <c r="D62" s="28"/>
    </row>
    <row r="63" spans="1:4" ht="23.25" customHeight="1" x14ac:dyDescent="0.25">
      <c r="A63" s="28"/>
      <c r="B63" s="28"/>
      <c r="C63" s="28"/>
      <c r="D63" s="28"/>
    </row>
    <row r="64" spans="1:4" ht="23.25" customHeight="1" x14ac:dyDescent="0.25">
      <c r="A64" s="28"/>
      <c r="B64" s="28"/>
      <c r="C64" s="28"/>
      <c r="D64" s="28"/>
    </row>
    <row r="65" spans="1:4" ht="23.25" customHeight="1" x14ac:dyDescent="0.25">
      <c r="A65" s="28"/>
      <c r="B65" s="28"/>
      <c r="C65" s="28"/>
      <c r="D65" s="28"/>
    </row>
    <row r="66" spans="1:4" ht="23.25" customHeight="1" x14ac:dyDescent="0.25">
      <c r="A66" s="28"/>
      <c r="B66" s="28"/>
      <c r="C66" s="28"/>
      <c r="D66" s="28"/>
    </row>
    <row r="67" spans="1:4" ht="23.25" customHeight="1" x14ac:dyDescent="0.25">
      <c r="A67" s="28"/>
      <c r="B67" s="28"/>
      <c r="C67" s="28"/>
      <c r="D67" s="28"/>
    </row>
    <row r="68" spans="1:4" ht="23.25" customHeight="1" x14ac:dyDescent="0.25">
      <c r="A68" s="28"/>
      <c r="B68" s="28"/>
      <c r="C68" s="28"/>
      <c r="D68" s="28"/>
    </row>
    <row r="69" spans="1:4" ht="23.25" customHeight="1" x14ac:dyDescent="0.25">
      <c r="A69" s="28"/>
      <c r="B69" s="28"/>
      <c r="C69" s="28"/>
      <c r="D69" s="28"/>
    </row>
    <row r="70" spans="1:4" ht="23.25" customHeight="1" x14ac:dyDescent="0.25">
      <c r="A70" s="28"/>
      <c r="B70" s="28"/>
      <c r="C70" s="28"/>
      <c r="D70" s="28"/>
    </row>
    <row r="71" spans="1:4" ht="23.25" customHeight="1" x14ac:dyDescent="0.25">
      <c r="A71" s="28"/>
      <c r="B71" s="28"/>
      <c r="C71" s="28"/>
      <c r="D71" s="28"/>
    </row>
    <row r="72" spans="1:4" ht="23.25" customHeight="1" x14ac:dyDescent="0.25">
      <c r="A72" s="28"/>
      <c r="B72" s="28"/>
      <c r="C72" s="28"/>
      <c r="D72" s="28"/>
    </row>
    <row r="73" spans="1:4" ht="23.25" customHeight="1" x14ac:dyDescent="0.25">
      <c r="A73" s="28"/>
      <c r="B73" s="28"/>
      <c r="C73" s="28"/>
      <c r="D73" s="28"/>
    </row>
    <row r="74" spans="1:4" ht="23.25" customHeight="1" x14ac:dyDescent="0.25">
      <c r="A74" s="28"/>
      <c r="B74" s="28"/>
      <c r="C74" s="28"/>
      <c r="D74" s="28"/>
    </row>
    <row r="75" spans="1:4" ht="23.25" customHeight="1" x14ac:dyDescent="0.25">
      <c r="A75" s="28"/>
      <c r="B75" s="28"/>
      <c r="C75" s="28"/>
      <c r="D75" s="28"/>
    </row>
    <row r="76" spans="1:4" ht="23.25" customHeight="1" x14ac:dyDescent="0.25">
      <c r="A76" s="28"/>
      <c r="B76" s="28"/>
      <c r="C76" s="28"/>
      <c r="D76" s="28"/>
    </row>
    <row r="77" spans="1:4" ht="23.25" customHeight="1" x14ac:dyDescent="0.25">
      <c r="A77" s="28"/>
      <c r="B77" s="28"/>
      <c r="C77" s="28"/>
      <c r="D77" s="28"/>
    </row>
    <row r="78" spans="1:4" ht="23.25" customHeight="1" x14ac:dyDescent="0.25">
      <c r="A78" s="28"/>
      <c r="B78" s="28"/>
      <c r="C78" s="28"/>
      <c r="D78" s="28"/>
    </row>
    <row r="79" spans="1:4" ht="23.25" customHeight="1" x14ac:dyDescent="0.25">
      <c r="A79" s="28"/>
      <c r="B79" s="28"/>
      <c r="C79" s="28"/>
      <c r="D79" s="28"/>
    </row>
    <row r="80" spans="1:4" ht="23.25" customHeight="1" x14ac:dyDescent="0.25">
      <c r="A80" s="28"/>
      <c r="B80" s="28"/>
      <c r="C80" s="28"/>
      <c r="D80" s="28"/>
    </row>
    <row r="81" spans="1:4" ht="23.25" customHeight="1" x14ac:dyDescent="0.25">
      <c r="A81" s="28"/>
      <c r="B81" s="28"/>
      <c r="C81" s="28"/>
      <c r="D81" s="28"/>
    </row>
    <row r="82" spans="1:4" ht="23.25" customHeight="1" x14ac:dyDescent="0.25">
      <c r="A82" s="28"/>
      <c r="B82" s="28"/>
      <c r="C82" s="28"/>
      <c r="D82" s="28"/>
    </row>
    <row r="83" spans="1:4" ht="23.25" customHeight="1" x14ac:dyDescent="0.25">
      <c r="A83" s="28"/>
      <c r="B83" s="28"/>
      <c r="C83" s="28"/>
      <c r="D83" s="28"/>
    </row>
    <row r="84" spans="1:4" ht="23.25" customHeight="1" x14ac:dyDescent="0.25">
      <c r="A84" s="28"/>
      <c r="B84" s="28"/>
      <c r="C84" s="28"/>
      <c r="D84" s="28"/>
    </row>
    <row r="85" spans="1:4" ht="23.25" customHeight="1" x14ac:dyDescent="0.25">
      <c r="A85" s="28"/>
      <c r="B85" s="28"/>
      <c r="C85" s="28"/>
      <c r="D85" s="28"/>
    </row>
    <row r="86" spans="1:4" ht="23.25" customHeight="1" x14ac:dyDescent="0.25">
      <c r="A86" s="28"/>
      <c r="B86" s="28"/>
      <c r="C86" s="28"/>
      <c r="D86" s="28"/>
    </row>
    <row r="87" spans="1:4" ht="23.25" customHeight="1" x14ac:dyDescent="0.25">
      <c r="A87" s="28"/>
      <c r="B87" s="28"/>
      <c r="C87" s="28"/>
      <c r="D87" s="28"/>
    </row>
    <row r="88" spans="1:4" ht="23.25" customHeight="1" x14ac:dyDescent="0.25">
      <c r="A88" s="28"/>
      <c r="B88" s="28"/>
      <c r="C88" s="28"/>
      <c r="D88" s="28"/>
    </row>
    <row r="89" spans="1:4" ht="23.25" customHeight="1" x14ac:dyDescent="0.25">
      <c r="A89" s="28"/>
      <c r="B89" s="28"/>
      <c r="C89" s="28"/>
      <c r="D89" s="28"/>
    </row>
    <row r="90" spans="1:4" ht="23.25" customHeight="1" x14ac:dyDescent="0.25">
      <c r="A90" s="28"/>
      <c r="B90" s="28"/>
      <c r="C90" s="28"/>
      <c r="D90" s="28"/>
    </row>
    <row r="91" spans="1:4" ht="23.25" customHeight="1" x14ac:dyDescent="0.25">
      <c r="A91" s="28"/>
      <c r="B91" s="28"/>
      <c r="C91" s="28"/>
      <c r="D91" s="28"/>
    </row>
    <row r="92" spans="1:4" ht="23.25" customHeight="1" x14ac:dyDescent="0.25">
      <c r="A92" s="28"/>
      <c r="B92" s="28"/>
      <c r="C92" s="28"/>
      <c r="D92" s="28"/>
    </row>
    <row r="93" spans="1:4" ht="23.25" customHeight="1" x14ac:dyDescent="0.25">
      <c r="A93" s="28"/>
      <c r="B93" s="28"/>
      <c r="C93" s="28"/>
      <c r="D93" s="28"/>
    </row>
    <row r="94" spans="1:4" ht="23.25" customHeight="1" x14ac:dyDescent="0.25">
      <c r="A94" s="28"/>
      <c r="B94" s="28"/>
      <c r="C94" s="28"/>
      <c r="D94" s="28"/>
    </row>
    <row r="95" spans="1:4" ht="23.25" customHeight="1" x14ac:dyDescent="0.25">
      <c r="A95" s="28"/>
      <c r="B95" s="28"/>
      <c r="C95" s="28"/>
      <c r="D95" s="28"/>
    </row>
    <row r="96" spans="1:4" ht="23.25" customHeight="1" x14ac:dyDescent="0.25">
      <c r="A96" s="28"/>
      <c r="B96" s="28"/>
      <c r="C96" s="28"/>
      <c r="D96" s="28"/>
    </row>
    <row r="97" spans="1:4" ht="23.25" customHeight="1" x14ac:dyDescent="0.25">
      <c r="A97" s="28"/>
      <c r="B97" s="28"/>
      <c r="C97" s="28"/>
      <c r="D97" s="28"/>
    </row>
    <row r="98" spans="1:4" ht="23.25" customHeight="1" x14ac:dyDescent="0.25">
      <c r="A98" s="28"/>
      <c r="B98" s="28"/>
      <c r="C98" s="28"/>
      <c r="D98" s="28"/>
    </row>
    <row r="99" spans="1:4" ht="23.25" customHeight="1" x14ac:dyDescent="0.25">
      <c r="A99" s="28"/>
      <c r="B99" s="28"/>
      <c r="C99" s="28"/>
      <c r="D99" s="28"/>
    </row>
    <row r="100" spans="1:4" ht="23.25" customHeight="1" x14ac:dyDescent="0.25">
      <c r="A100" s="28"/>
      <c r="B100" s="28"/>
      <c r="C100" s="28"/>
      <c r="D100" s="28"/>
    </row>
    <row r="101" spans="1:4" ht="23.25" customHeight="1" x14ac:dyDescent="0.25">
      <c r="A101" s="28"/>
      <c r="B101" s="28"/>
      <c r="C101" s="28"/>
      <c r="D101" s="28"/>
    </row>
    <row r="102" spans="1:4" ht="23.25" customHeight="1" x14ac:dyDescent="0.25">
      <c r="A102" s="28"/>
      <c r="B102" s="28"/>
      <c r="C102" s="28"/>
      <c r="D102" s="28"/>
    </row>
    <row r="103" spans="1:4" ht="23.25" customHeight="1" x14ac:dyDescent="0.25">
      <c r="A103" s="28"/>
      <c r="B103" s="28"/>
      <c r="C103" s="28"/>
      <c r="D103" s="28"/>
    </row>
    <row r="104" spans="1:4" ht="23.25" customHeight="1" x14ac:dyDescent="0.25">
      <c r="A104" s="28"/>
      <c r="B104" s="28"/>
      <c r="C104" s="28"/>
      <c r="D104" s="28"/>
    </row>
    <row r="105" spans="1:4" ht="23.25" customHeight="1" x14ac:dyDescent="0.25">
      <c r="A105" s="28"/>
      <c r="B105" s="28"/>
      <c r="C105" s="28"/>
      <c r="D105" s="28"/>
    </row>
    <row r="106" spans="1:4" ht="23.25" customHeight="1" x14ac:dyDescent="0.25">
      <c r="A106" s="28"/>
      <c r="B106" s="28"/>
      <c r="C106" s="28"/>
      <c r="D106" s="28"/>
    </row>
    <row r="107" spans="1:4" ht="23.25" customHeight="1" x14ac:dyDescent="0.25">
      <c r="A107" s="28"/>
      <c r="B107" s="28"/>
      <c r="C107" s="28"/>
      <c r="D107" s="28"/>
    </row>
    <row r="108" spans="1:4" ht="23.25" customHeight="1" x14ac:dyDescent="0.25">
      <c r="A108" s="28"/>
      <c r="B108" s="28"/>
      <c r="C108" s="28"/>
      <c r="D108" s="28"/>
    </row>
    <row r="109" spans="1:4" ht="23.25" customHeight="1" x14ac:dyDescent="0.25">
      <c r="A109" s="28"/>
      <c r="B109" s="28"/>
      <c r="C109" s="28"/>
      <c r="D109" s="28"/>
    </row>
    <row r="110" spans="1:4" ht="23.25" customHeight="1" x14ac:dyDescent="0.25">
      <c r="A110" s="28"/>
      <c r="B110" s="28"/>
      <c r="C110" s="28"/>
      <c r="D110" s="28"/>
    </row>
    <row r="112" spans="1:4" ht="15.75" customHeight="1" x14ac:dyDescent="0.25">
      <c r="D112" s="150"/>
    </row>
    <row r="113" spans="4:4" ht="15.75" customHeight="1" x14ac:dyDescent="0.25">
      <c r="D113" s="148"/>
    </row>
    <row r="114" spans="4:4" ht="15.75" customHeight="1" x14ac:dyDescent="0.25">
      <c r="D114" s="148"/>
    </row>
    <row r="115" spans="4:4" ht="15.75" customHeight="1" x14ac:dyDescent="0.25">
      <c r="D115" s="149"/>
    </row>
  </sheetData>
  <mergeCells count="9">
    <mergeCell ref="A1:C1"/>
    <mergeCell ref="A2:D2"/>
    <mergeCell ref="A5:A7"/>
    <mergeCell ref="B5:B7"/>
    <mergeCell ref="C5:D5"/>
    <mergeCell ref="C6:C7"/>
    <mergeCell ref="C4:D4"/>
    <mergeCell ref="D6:D7"/>
    <mergeCell ref="A3:D3"/>
  </mergeCells>
  <phoneticPr fontId="0" type="noConversion"/>
  <pageMargins left="0.85" right="0.35433070866141703" top="0.81" bottom="0.74803149606299202" header="0.59055118110236204" footer="0.31496062992126"/>
  <pageSetup paperSize="9" firstPageNumber="88" orientation="portrait" useFirstPageNumber="1" r:id="rId1"/>
  <headerFooter>
    <oddHeader>&amp;RBiểu số 4.19</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5"/>
  <sheetViews>
    <sheetView workbookViewId="0">
      <selection sqref="A1:E1"/>
    </sheetView>
  </sheetViews>
  <sheetFormatPr defaultRowHeight="15.75" x14ac:dyDescent="0.25"/>
  <cols>
    <col min="1" max="1" width="4.875" style="582" customWidth="1"/>
    <col min="2" max="2" width="20.125" style="582" customWidth="1"/>
    <col min="3" max="4" width="9.625" style="582" customWidth="1"/>
    <col min="5" max="5" width="9.875" style="562" customWidth="1"/>
    <col min="6" max="8" width="8.125" style="562" customWidth="1"/>
    <col min="9" max="9" width="8.375" style="562" customWidth="1"/>
    <col min="10" max="16384" width="9" style="582"/>
  </cols>
  <sheetData>
    <row r="1" spans="1:9" ht="20.25" customHeight="1" x14ac:dyDescent="0.25">
      <c r="A1" s="879"/>
      <c r="B1" s="879"/>
      <c r="C1" s="879"/>
      <c r="D1" s="879"/>
      <c r="E1" s="879"/>
    </row>
    <row r="2" spans="1:9" s="583" customFormat="1" ht="45" customHeight="1" x14ac:dyDescent="0.25">
      <c r="A2" s="881" t="s">
        <v>602</v>
      </c>
      <c r="B2" s="881"/>
      <c r="C2" s="881"/>
      <c r="D2" s="881"/>
      <c r="E2" s="881"/>
      <c r="F2" s="881"/>
      <c r="G2" s="881"/>
      <c r="H2" s="881"/>
      <c r="I2" s="881"/>
    </row>
    <row r="3" spans="1:9" s="583" customFormat="1" ht="21.75" customHeight="1" x14ac:dyDescent="0.25">
      <c r="A3" s="882" t="str">
        <f>+'Biểu 4.4'!A3:C3</f>
        <v xml:space="preserve">(Kèm theo Nghị quyết  số      /NQ-HĐND ngày       /12/2024 của Hội đồng nhân dân huyện Na Rì) </v>
      </c>
      <c r="B3" s="882"/>
      <c r="C3" s="882"/>
      <c r="D3" s="882"/>
      <c r="E3" s="882"/>
      <c r="F3" s="882"/>
      <c r="G3" s="882"/>
      <c r="H3" s="882"/>
      <c r="I3" s="882"/>
    </row>
    <row r="4" spans="1:9" s="583" customFormat="1" ht="17.25" customHeight="1" x14ac:dyDescent="0.25">
      <c r="A4" s="584"/>
      <c r="D4" s="585"/>
      <c r="G4" s="880" t="s">
        <v>341</v>
      </c>
      <c r="H4" s="880"/>
      <c r="I4" s="880"/>
    </row>
    <row r="5" spans="1:9" ht="23.25" customHeight="1" x14ac:dyDescent="0.25">
      <c r="A5" s="843" t="s">
        <v>0</v>
      </c>
      <c r="B5" s="883" t="s">
        <v>162</v>
      </c>
      <c r="C5" s="843" t="s">
        <v>168</v>
      </c>
      <c r="D5" s="843" t="s">
        <v>220</v>
      </c>
      <c r="E5" s="843"/>
      <c r="F5" s="843"/>
      <c r="G5" s="843"/>
      <c r="H5" s="843"/>
      <c r="I5" s="843"/>
    </row>
    <row r="6" spans="1:9" s="586" customFormat="1" ht="69" customHeight="1" x14ac:dyDescent="0.25">
      <c r="A6" s="843"/>
      <c r="B6" s="884"/>
      <c r="C6" s="843"/>
      <c r="D6" s="262" t="s">
        <v>453</v>
      </c>
      <c r="E6" s="262" t="s">
        <v>399</v>
      </c>
      <c r="F6" s="262" t="s">
        <v>422</v>
      </c>
      <c r="G6" s="262" t="s">
        <v>423</v>
      </c>
      <c r="H6" s="262" t="s">
        <v>424</v>
      </c>
      <c r="I6" s="262" t="s">
        <v>425</v>
      </c>
    </row>
    <row r="7" spans="1:9" ht="21.75" customHeight="1" x14ac:dyDescent="0.25">
      <c r="A7" s="182" t="s">
        <v>2</v>
      </c>
      <c r="B7" s="182" t="s">
        <v>3</v>
      </c>
      <c r="C7" s="182">
        <v>1</v>
      </c>
      <c r="D7" s="182">
        <v>2</v>
      </c>
      <c r="E7" s="182">
        <v>3</v>
      </c>
      <c r="F7" s="182">
        <v>5</v>
      </c>
      <c r="G7" s="182">
        <v>6</v>
      </c>
      <c r="H7" s="182">
        <v>7</v>
      </c>
      <c r="I7" s="182">
        <v>8</v>
      </c>
    </row>
    <row r="8" spans="1:9" s="504" customFormat="1" ht="30.75" customHeight="1" x14ac:dyDescent="0.25">
      <c r="A8" s="242"/>
      <c r="B8" s="242" t="s">
        <v>160</v>
      </c>
      <c r="C8" s="589">
        <f t="shared" ref="C8:I8" si="0">SUM(C9:C25)</f>
        <v>6590000</v>
      </c>
      <c r="D8" s="589">
        <f t="shared" si="0"/>
        <v>2400000</v>
      </c>
      <c r="E8" s="589">
        <f t="shared" si="0"/>
        <v>3400000</v>
      </c>
      <c r="F8" s="589">
        <f t="shared" si="0"/>
        <v>400000</v>
      </c>
      <c r="G8" s="589">
        <f t="shared" si="0"/>
        <v>354000</v>
      </c>
      <c r="H8" s="589">
        <f t="shared" si="0"/>
        <v>10000</v>
      </c>
      <c r="I8" s="589">
        <f t="shared" si="0"/>
        <v>26000</v>
      </c>
    </row>
    <row r="9" spans="1:9" ht="27.75" customHeight="1" x14ac:dyDescent="0.25">
      <c r="A9" s="590">
        <v>1</v>
      </c>
      <c r="B9" s="473" t="s">
        <v>177</v>
      </c>
      <c r="C9" s="485">
        <f t="shared" ref="C9:C25" si="1">SUM(D9:I9)</f>
        <v>268000</v>
      </c>
      <c r="D9" s="485">
        <v>116000</v>
      </c>
      <c r="E9" s="485">
        <v>129000</v>
      </c>
      <c r="F9" s="485">
        <v>10000</v>
      </c>
      <c r="G9" s="485">
        <v>12000</v>
      </c>
      <c r="H9" s="485"/>
      <c r="I9" s="485">
        <v>1000</v>
      </c>
    </row>
    <row r="10" spans="1:9" ht="27.75" customHeight="1" x14ac:dyDescent="0.25">
      <c r="A10" s="587">
        <v>2</v>
      </c>
      <c r="B10" s="475" t="s">
        <v>178</v>
      </c>
      <c r="C10" s="489">
        <f t="shared" si="1"/>
        <v>275000</v>
      </c>
      <c r="D10" s="489">
        <v>134000</v>
      </c>
      <c r="E10" s="489">
        <v>106000</v>
      </c>
      <c r="F10" s="489">
        <v>10000</v>
      </c>
      <c r="G10" s="489">
        <v>24000</v>
      </c>
      <c r="H10" s="489"/>
      <c r="I10" s="489">
        <v>1000</v>
      </c>
    </row>
    <row r="11" spans="1:9" ht="27.75" customHeight="1" x14ac:dyDescent="0.25">
      <c r="A11" s="587">
        <v>3</v>
      </c>
      <c r="B11" s="475" t="s">
        <v>179</v>
      </c>
      <c r="C11" s="489">
        <f t="shared" si="1"/>
        <v>215000</v>
      </c>
      <c r="D11" s="489">
        <v>57000</v>
      </c>
      <c r="E11" s="489">
        <v>125000</v>
      </c>
      <c r="F11" s="489">
        <v>20000</v>
      </c>
      <c r="G11" s="489">
        <v>12000</v>
      </c>
      <c r="H11" s="489"/>
      <c r="I11" s="489">
        <v>1000</v>
      </c>
    </row>
    <row r="12" spans="1:9" ht="27.75" customHeight="1" x14ac:dyDescent="0.25">
      <c r="A12" s="587">
        <v>4</v>
      </c>
      <c r="B12" s="475" t="s">
        <v>180</v>
      </c>
      <c r="C12" s="489">
        <f t="shared" si="1"/>
        <v>215000</v>
      </c>
      <c r="D12" s="489">
        <v>65000</v>
      </c>
      <c r="E12" s="489">
        <v>125000</v>
      </c>
      <c r="F12" s="489">
        <v>15000</v>
      </c>
      <c r="G12" s="489">
        <v>9000</v>
      </c>
      <c r="H12" s="489"/>
      <c r="I12" s="489">
        <v>1000</v>
      </c>
    </row>
    <row r="13" spans="1:9" ht="27.75" customHeight="1" x14ac:dyDescent="0.25">
      <c r="A13" s="587">
        <v>5</v>
      </c>
      <c r="B13" s="475" t="s">
        <v>181</v>
      </c>
      <c r="C13" s="489">
        <f t="shared" si="1"/>
        <v>180000</v>
      </c>
      <c r="D13" s="489">
        <v>46000</v>
      </c>
      <c r="E13" s="489">
        <v>112000</v>
      </c>
      <c r="F13" s="489">
        <v>15000</v>
      </c>
      <c r="G13" s="489">
        <v>6000</v>
      </c>
      <c r="H13" s="489"/>
      <c r="I13" s="489">
        <v>1000</v>
      </c>
    </row>
    <row r="14" spans="1:9" ht="27.75" customHeight="1" x14ac:dyDescent="0.25">
      <c r="A14" s="587">
        <v>6</v>
      </c>
      <c r="B14" s="475" t="s">
        <v>182</v>
      </c>
      <c r="C14" s="489">
        <f t="shared" si="1"/>
        <v>200000</v>
      </c>
      <c r="D14" s="489">
        <v>57000</v>
      </c>
      <c r="E14" s="489">
        <v>116000</v>
      </c>
      <c r="F14" s="489">
        <v>20000</v>
      </c>
      <c r="G14" s="489">
        <v>6000</v>
      </c>
      <c r="H14" s="489"/>
      <c r="I14" s="489">
        <v>1000</v>
      </c>
    </row>
    <row r="15" spans="1:9" ht="27.75" customHeight="1" x14ac:dyDescent="0.25">
      <c r="A15" s="587">
        <v>7</v>
      </c>
      <c r="B15" s="561" t="s">
        <v>183</v>
      </c>
      <c r="C15" s="489">
        <f t="shared" si="1"/>
        <v>375000</v>
      </c>
      <c r="D15" s="489">
        <v>106000</v>
      </c>
      <c r="E15" s="489">
        <v>224000</v>
      </c>
      <c r="F15" s="489">
        <v>28000</v>
      </c>
      <c r="G15" s="489">
        <v>16000</v>
      </c>
      <c r="H15" s="489"/>
      <c r="I15" s="489">
        <v>1000</v>
      </c>
    </row>
    <row r="16" spans="1:9" ht="27.75" customHeight="1" x14ac:dyDescent="0.25">
      <c r="A16" s="587">
        <v>8</v>
      </c>
      <c r="B16" s="475" t="s">
        <v>184</v>
      </c>
      <c r="C16" s="489">
        <f t="shared" si="1"/>
        <v>240000</v>
      </c>
      <c r="D16" s="489">
        <v>35000</v>
      </c>
      <c r="E16" s="489">
        <v>170000</v>
      </c>
      <c r="F16" s="489">
        <v>28000</v>
      </c>
      <c r="G16" s="489">
        <v>6000</v>
      </c>
      <c r="H16" s="489"/>
      <c r="I16" s="489">
        <v>1000</v>
      </c>
    </row>
    <row r="17" spans="1:9" ht="27.75" customHeight="1" x14ac:dyDescent="0.25">
      <c r="A17" s="587">
        <v>9</v>
      </c>
      <c r="B17" s="475" t="s">
        <v>185</v>
      </c>
      <c r="C17" s="489">
        <f t="shared" si="1"/>
        <v>286000</v>
      </c>
      <c r="D17" s="489">
        <v>93000</v>
      </c>
      <c r="E17" s="489">
        <v>154000</v>
      </c>
      <c r="F17" s="489">
        <v>15000</v>
      </c>
      <c r="G17" s="489">
        <v>23000</v>
      </c>
      <c r="H17" s="489"/>
      <c r="I17" s="489">
        <v>1000</v>
      </c>
    </row>
    <row r="18" spans="1:9" ht="27.75" customHeight="1" x14ac:dyDescent="0.25">
      <c r="A18" s="587">
        <v>10</v>
      </c>
      <c r="B18" s="475" t="s">
        <v>186</v>
      </c>
      <c r="C18" s="489">
        <f t="shared" si="1"/>
        <v>438000</v>
      </c>
      <c r="D18" s="489">
        <v>160000</v>
      </c>
      <c r="E18" s="489">
        <v>230000</v>
      </c>
      <c r="F18" s="489">
        <v>20000</v>
      </c>
      <c r="G18" s="489">
        <v>25000</v>
      </c>
      <c r="H18" s="489">
        <v>2000</v>
      </c>
      <c r="I18" s="489">
        <v>1000</v>
      </c>
    </row>
    <row r="19" spans="1:9" ht="27.75" customHeight="1" x14ac:dyDescent="0.25">
      <c r="A19" s="587">
        <v>11</v>
      </c>
      <c r="B19" s="475" t="s">
        <v>187</v>
      </c>
      <c r="C19" s="489">
        <f t="shared" si="1"/>
        <v>435000</v>
      </c>
      <c r="D19" s="489">
        <v>101000</v>
      </c>
      <c r="E19" s="489">
        <v>290000</v>
      </c>
      <c r="F19" s="489">
        <v>35000</v>
      </c>
      <c r="G19" s="489">
        <v>8000</v>
      </c>
      <c r="H19" s="489"/>
      <c r="I19" s="489">
        <v>1000</v>
      </c>
    </row>
    <row r="20" spans="1:9" ht="27.75" customHeight="1" x14ac:dyDescent="0.25">
      <c r="A20" s="587">
        <v>12</v>
      </c>
      <c r="B20" s="475" t="s">
        <v>188</v>
      </c>
      <c r="C20" s="489">
        <f t="shared" si="1"/>
        <v>305000</v>
      </c>
      <c r="D20" s="489">
        <v>135000</v>
      </c>
      <c r="E20" s="489">
        <v>137000</v>
      </c>
      <c r="F20" s="489">
        <v>10000</v>
      </c>
      <c r="G20" s="489">
        <v>22000</v>
      </c>
      <c r="H20" s="489"/>
      <c r="I20" s="489">
        <v>1000</v>
      </c>
    </row>
    <row r="21" spans="1:9" ht="27.75" customHeight="1" x14ac:dyDescent="0.25">
      <c r="A21" s="587">
        <v>13</v>
      </c>
      <c r="B21" s="475" t="s">
        <v>189</v>
      </c>
      <c r="C21" s="489">
        <f t="shared" si="1"/>
        <v>290000</v>
      </c>
      <c r="D21" s="489">
        <v>110000</v>
      </c>
      <c r="E21" s="489">
        <v>143000</v>
      </c>
      <c r="F21" s="489">
        <v>20000</v>
      </c>
      <c r="G21" s="489">
        <v>16000</v>
      </c>
      <c r="H21" s="489"/>
      <c r="I21" s="489">
        <v>1000</v>
      </c>
    </row>
    <row r="22" spans="1:9" ht="27.75" customHeight="1" x14ac:dyDescent="0.25">
      <c r="A22" s="587">
        <v>14</v>
      </c>
      <c r="B22" s="475" t="s">
        <v>190</v>
      </c>
      <c r="C22" s="489">
        <f t="shared" si="1"/>
        <v>138000</v>
      </c>
      <c r="D22" s="489">
        <v>50000</v>
      </c>
      <c r="E22" s="489">
        <v>68000</v>
      </c>
      <c r="F22" s="489">
        <v>12000</v>
      </c>
      <c r="G22" s="489">
        <v>7000</v>
      </c>
      <c r="H22" s="489"/>
      <c r="I22" s="489">
        <v>1000</v>
      </c>
    </row>
    <row r="23" spans="1:9" ht="27.75" customHeight="1" x14ac:dyDescent="0.25">
      <c r="A23" s="587">
        <v>15</v>
      </c>
      <c r="B23" s="475" t="s">
        <v>191</v>
      </c>
      <c r="C23" s="489">
        <f t="shared" si="1"/>
        <v>480000</v>
      </c>
      <c r="D23" s="489">
        <v>104000</v>
      </c>
      <c r="E23" s="489">
        <v>330000</v>
      </c>
      <c r="F23" s="489">
        <v>34000</v>
      </c>
      <c r="G23" s="489">
        <v>11000</v>
      </c>
      <c r="H23" s="489"/>
      <c r="I23" s="489">
        <v>1000</v>
      </c>
    </row>
    <row r="24" spans="1:9" ht="27.75" customHeight="1" x14ac:dyDescent="0.25">
      <c r="A24" s="587">
        <v>16</v>
      </c>
      <c r="B24" s="475" t="s">
        <v>192</v>
      </c>
      <c r="C24" s="489">
        <f t="shared" si="1"/>
        <v>240000</v>
      </c>
      <c r="D24" s="489">
        <v>66000</v>
      </c>
      <c r="E24" s="489">
        <v>145000</v>
      </c>
      <c r="F24" s="489">
        <v>18000</v>
      </c>
      <c r="G24" s="489">
        <v>10000</v>
      </c>
      <c r="H24" s="489"/>
      <c r="I24" s="489">
        <v>1000</v>
      </c>
    </row>
    <row r="25" spans="1:9" ht="27.75" customHeight="1" x14ac:dyDescent="0.25">
      <c r="A25" s="588">
        <v>17</v>
      </c>
      <c r="B25" s="477" t="s">
        <v>236</v>
      </c>
      <c r="C25" s="494">
        <f t="shared" si="1"/>
        <v>2010000</v>
      </c>
      <c r="D25" s="494">
        <v>965000</v>
      </c>
      <c r="E25" s="494">
        <v>796000</v>
      </c>
      <c r="F25" s="494">
        <v>90000</v>
      </c>
      <c r="G25" s="494">
        <v>141000</v>
      </c>
      <c r="H25" s="494">
        <v>8000</v>
      </c>
      <c r="I25" s="494">
        <v>10000</v>
      </c>
    </row>
  </sheetData>
  <mergeCells count="8">
    <mergeCell ref="A1:E1"/>
    <mergeCell ref="G4:I4"/>
    <mergeCell ref="A2:I2"/>
    <mergeCell ref="A3:I3"/>
    <mergeCell ref="D5:I5"/>
    <mergeCell ref="A5:A6"/>
    <mergeCell ref="B5:B6"/>
    <mergeCell ref="C5:C6"/>
  </mergeCells>
  <phoneticPr fontId="0" type="noConversion"/>
  <pageMargins left="0.74803149606299202" right="0.196850393700787" top="0.7" bottom="0.66" header="0.43307086614173201" footer="0.28000000000000003"/>
  <pageSetup paperSize="9" firstPageNumber="89" orientation="portrait" useFirstPageNumber="1" r:id="rId1"/>
  <headerFooter>
    <oddHeader>&amp;RBiểu số 4.20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workbookViewId="0">
      <selection activeCell="D34" sqref="D34"/>
    </sheetView>
  </sheetViews>
  <sheetFormatPr defaultColWidth="8.625" defaultRowHeight="15.75" x14ac:dyDescent="0.25"/>
  <cols>
    <col min="1" max="1" width="6" style="112" customWidth="1"/>
    <col min="2" max="2" width="45.375" style="112" customWidth="1"/>
    <col min="3" max="3" width="14.5" style="784" customWidth="1"/>
    <col min="4" max="4" width="13" style="784" customWidth="1"/>
    <col min="5" max="5" width="12" style="784" customWidth="1"/>
    <col min="6" max="7" width="12.125" style="112" bestFit="1" customWidth="1"/>
    <col min="8" max="16384" width="8.625" style="112"/>
  </cols>
  <sheetData>
    <row r="1" spans="1:7" ht="16.5" x14ac:dyDescent="0.25">
      <c r="A1" s="354"/>
    </row>
    <row r="2" spans="1:7" ht="39.75" customHeight="1" x14ac:dyDescent="0.25">
      <c r="A2" s="886" t="s">
        <v>634</v>
      </c>
      <c r="B2" s="886"/>
      <c r="C2" s="886"/>
      <c r="D2" s="886"/>
      <c r="E2" s="886"/>
    </row>
    <row r="3" spans="1:7" ht="22.5" customHeight="1" x14ac:dyDescent="0.25">
      <c r="A3" s="845" t="str">
        <f>'Biểu 4.4'!A3:C3</f>
        <v xml:space="preserve">(Kèm theo Nghị quyết  số      /NQ-HĐND ngày       /12/2024 của Hội đồng nhân dân huyện Na Rì) </v>
      </c>
      <c r="B3" s="845"/>
      <c r="C3" s="845"/>
      <c r="D3" s="845"/>
      <c r="E3" s="845"/>
    </row>
    <row r="4" spans="1:7" ht="23.25" customHeight="1" x14ac:dyDescent="0.25">
      <c r="A4" s="123"/>
      <c r="C4" s="885" t="str">
        <f>'Biểu 4.4'!C4</f>
        <v>Đơn vị: nghìn đồng</v>
      </c>
      <c r="D4" s="885"/>
      <c r="E4" s="885"/>
    </row>
    <row r="5" spans="1:7" s="113" customFormat="1" ht="15.75" customHeight="1" x14ac:dyDescent="0.25">
      <c r="A5" s="843" t="s">
        <v>0</v>
      </c>
      <c r="B5" s="843" t="s">
        <v>163</v>
      </c>
      <c r="C5" s="887" t="s">
        <v>58</v>
      </c>
      <c r="D5" s="887" t="s">
        <v>53</v>
      </c>
      <c r="E5" s="887"/>
    </row>
    <row r="6" spans="1:7" s="113" customFormat="1" ht="31.5" x14ac:dyDescent="0.25">
      <c r="A6" s="843"/>
      <c r="B6" s="843"/>
      <c r="C6" s="887"/>
      <c r="D6" s="785" t="s">
        <v>153</v>
      </c>
      <c r="E6" s="785" t="s">
        <v>154</v>
      </c>
    </row>
    <row r="7" spans="1:7" s="113" customFormat="1" x14ac:dyDescent="0.25">
      <c r="A7" s="258" t="s">
        <v>2</v>
      </c>
      <c r="B7" s="258" t="s">
        <v>3</v>
      </c>
      <c r="C7" s="786" t="s">
        <v>59</v>
      </c>
      <c r="D7" s="258">
        <v>2</v>
      </c>
      <c r="E7" s="258">
        <v>3</v>
      </c>
    </row>
    <row r="8" spans="1:7" ht="20.25" customHeight="1" x14ac:dyDescent="0.25">
      <c r="A8" s="787"/>
      <c r="B8" s="788" t="s">
        <v>33</v>
      </c>
      <c r="C8" s="789">
        <f>+C9+C23</f>
        <v>664800000</v>
      </c>
      <c r="D8" s="789">
        <f>+D9+D23</f>
        <v>494876660.528</v>
      </c>
      <c r="E8" s="789">
        <f>+E9+E23</f>
        <v>169923339.472</v>
      </c>
      <c r="F8" s="809"/>
      <c r="G8" s="790"/>
    </row>
    <row r="9" spans="1:7" ht="20.25" customHeight="1" x14ac:dyDescent="0.25">
      <c r="A9" s="129" t="s">
        <v>2</v>
      </c>
      <c r="B9" s="130" t="s">
        <v>38</v>
      </c>
      <c r="C9" s="131">
        <f>+C10+C18+C21+C22</f>
        <v>565493000</v>
      </c>
      <c r="D9" s="131">
        <f>+D10+D18+D21+D22</f>
        <v>443812300.528</v>
      </c>
      <c r="E9" s="131">
        <f>+E10+E18+E21+E22</f>
        <v>121680699.47199999</v>
      </c>
    </row>
    <row r="10" spans="1:7" ht="20.25" customHeight="1" x14ac:dyDescent="0.25">
      <c r="A10" s="129" t="s">
        <v>8</v>
      </c>
      <c r="B10" s="130" t="s">
        <v>22</v>
      </c>
      <c r="C10" s="131">
        <f>+C11+C16+C17</f>
        <v>21191000</v>
      </c>
      <c r="D10" s="131">
        <f>+D11+D16+D17</f>
        <v>21191000</v>
      </c>
      <c r="E10" s="131"/>
    </row>
    <row r="11" spans="1:7" ht="20.25" customHeight="1" x14ac:dyDescent="0.25">
      <c r="A11" s="132">
        <v>1</v>
      </c>
      <c r="B11" s="133" t="s">
        <v>61</v>
      </c>
      <c r="C11" s="134">
        <f>SUM(D11:E11)</f>
        <v>21191000</v>
      </c>
      <c r="D11" s="134">
        <f>+'Biểu 4.24'!C10+'Biểu 4.24'!C12+'Biểu 4.23'!C81</f>
        <v>21191000</v>
      </c>
      <c r="E11" s="134"/>
    </row>
    <row r="12" spans="1:7" ht="20.25" customHeight="1" x14ac:dyDescent="0.25">
      <c r="A12" s="132"/>
      <c r="B12" s="138" t="s">
        <v>39</v>
      </c>
      <c r="C12" s="134"/>
      <c r="D12" s="134"/>
      <c r="E12" s="134"/>
    </row>
    <row r="13" spans="1:7" ht="20.25" customHeight="1" x14ac:dyDescent="0.25">
      <c r="A13" s="132" t="s">
        <v>21</v>
      </c>
      <c r="B13" s="138" t="s">
        <v>26</v>
      </c>
      <c r="C13" s="139">
        <f>SUM(D13:E13)</f>
        <v>6296933.6600000001</v>
      </c>
      <c r="D13" s="139">
        <f>+'Biểu 4.24'!D9</f>
        <v>6296933.6600000001</v>
      </c>
      <c r="E13" s="134"/>
    </row>
    <row r="14" spans="1:7" ht="20.25" customHeight="1" x14ac:dyDescent="0.25">
      <c r="A14" s="132"/>
      <c r="B14" s="138" t="s">
        <v>40</v>
      </c>
      <c r="C14" s="139">
        <f>SUM(D14:E14)</f>
        <v>0</v>
      </c>
      <c r="D14" s="134"/>
      <c r="E14" s="134"/>
    </row>
    <row r="15" spans="1:7" s="141" customFormat="1" ht="20.25" customHeight="1" x14ac:dyDescent="0.25">
      <c r="A15" s="137" t="s">
        <v>21</v>
      </c>
      <c r="B15" s="138" t="s">
        <v>24</v>
      </c>
      <c r="C15" s="139">
        <f>SUM(D15:E15)</f>
        <v>5857000</v>
      </c>
      <c r="D15" s="139">
        <f>+'Biểu 4.24'!C12+'Biểu 4.23'!C81</f>
        <v>5857000</v>
      </c>
      <c r="E15" s="139"/>
    </row>
    <row r="16" spans="1:7" ht="66.75" customHeight="1" x14ac:dyDescent="0.25">
      <c r="A16" s="132">
        <v>2</v>
      </c>
      <c r="B16" s="133" t="s">
        <v>23</v>
      </c>
      <c r="C16" s="134"/>
      <c r="D16" s="134"/>
      <c r="E16" s="134"/>
    </row>
    <row r="17" spans="1:5" ht="24" customHeight="1" x14ac:dyDescent="0.25">
      <c r="A17" s="132">
        <v>3</v>
      </c>
      <c r="B17" s="133" t="s">
        <v>41</v>
      </c>
      <c r="C17" s="134"/>
      <c r="D17" s="134"/>
      <c r="E17" s="134"/>
    </row>
    <row r="18" spans="1:5" ht="21" customHeight="1" x14ac:dyDescent="0.25">
      <c r="A18" s="129" t="s">
        <v>10</v>
      </c>
      <c r="B18" s="130" t="s">
        <v>18</v>
      </c>
      <c r="C18" s="131">
        <f>SUM(D18:E18)</f>
        <v>532991000</v>
      </c>
      <c r="D18" s="131">
        <f>+'[4]3.TH-HX'!$E$13+'[4]3.TH-HX'!$G$13</f>
        <v>413600400.528</v>
      </c>
      <c r="E18" s="131">
        <f>+'[4]3.TH-HX'!$F$13</f>
        <v>119390599.47199999</v>
      </c>
    </row>
    <row r="19" spans="1:5" ht="21" customHeight="1" x14ac:dyDescent="0.25">
      <c r="A19" s="132"/>
      <c r="B19" s="138" t="s">
        <v>5</v>
      </c>
      <c r="C19" s="134"/>
      <c r="D19" s="134"/>
      <c r="E19" s="134"/>
    </row>
    <row r="20" spans="1:5" ht="22.35" customHeight="1" x14ac:dyDescent="0.25">
      <c r="A20" s="132">
        <v>1</v>
      </c>
      <c r="B20" s="138" t="s">
        <v>26</v>
      </c>
      <c r="C20" s="139">
        <f>SUM(D20:E20)</f>
        <v>302018999.80000001</v>
      </c>
      <c r="D20" s="139">
        <f>+'[2]3.TH-HX'!$D$17</f>
        <v>302018999.80000001</v>
      </c>
      <c r="E20" s="139"/>
    </row>
    <row r="21" spans="1:5" ht="21" customHeight="1" x14ac:dyDescent="0.25">
      <c r="A21" s="129" t="s">
        <v>13</v>
      </c>
      <c r="B21" s="130" t="s">
        <v>19</v>
      </c>
      <c r="C21" s="131">
        <f>SUM(D21:E21)</f>
        <v>11311000</v>
      </c>
      <c r="D21" s="131">
        <f>+'Biểu 4.23'!F73</f>
        <v>9020900</v>
      </c>
      <c r="E21" s="131">
        <f>+'Biểu 4.23'!F75</f>
        <v>2290100</v>
      </c>
    </row>
    <row r="22" spans="1:5" ht="21" customHeight="1" x14ac:dyDescent="0.25">
      <c r="A22" s="129" t="s">
        <v>14</v>
      </c>
      <c r="B22" s="130" t="s">
        <v>34</v>
      </c>
      <c r="C22" s="134"/>
      <c r="D22" s="134"/>
      <c r="E22" s="134"/>
    </row>
    <row r="23" spans="1:5" ht="21" customHeight="1" x14ac:dyDescent="0.25">
      <c r="A23" s="129" t="s">
        <v>3</v>
      </c>
      <c r="B23" s="130" t="s">
        <v>42</v>
      </c>
      <c r="C23" s="131">
        <f>+C24+C36+C50</f>
        <v>99307000</v>
      </c>
      <c r="D23" s="131">
        <f>+D24+D36+D50</f>
        <v>51064360</v>
      </c>
      <c r="E23" s="131">
        <f>+E24+E36+E50</f>
        <v>48242640</v>
      </c>
    </row>
    <row r="24" spans="1:5" ht="21" customHeight="1" x14ac:dyDescent="0.25">
      <c r="A24" s="129" t="s">
        <v>8</v>
      </c>
      <c r="B24" s="130" t="s">
        <v>35</v>
      </c>
      <c r="C24" s="131">
        <f>SUM(C25:C26)</f>
        <v>65610000</v>
      </c>
      <c r="D24" s="131">
        <f>SUM(D25:D26)</f>
        <v>20244110</v>
      </c>
      <c r="E24" s="131">
        <f>SUM(E25:E26)</f>
        <v>45365890</v>
      </c>
    </row>
    <row r="25" spans="1:5" ht="25.5" customHeight="1" x14ac:dyDescent="0.25">
      <c r="A25" s="157"/>
      <c r="B25" s="158" t="s">
        <v>360</v>
      </c>
      <c r="C25" s="134">
        <f t="shared" ref="C25:E26" si="0">+C28+C31+C34</f>
        <v>63400000</v>
      </c>
      <c r="D25" s="134">
        <f t="shared" si="0"/>
        <v>19944110</v>
      </c>
      <c r="E25" s="134">
        <f t="shared" si="0"/>
        <v>43455890</v>
      </c>
    </row>
    <row r="26" spans="1:5" ht="25.5" customHeight="1" x14ac:dyDescent="0.25">
      <c r="A26" s="157"/>
      <c r="B26" s="158" t="s">
        <v>361</v>
      </c>
      <c r="C26" s="134">
        <f t="shared" si="0"/>
        <v>2210000</v>
      </c>
      <c r="D26" s="134">
        <f t="shared" si="0"/>
        <v>300000</v>
      </c>
      <c r="E26" s="134">
        <f t="shared" si="0"/>
        <v>1910000</v>
      </c>
    </row>
    <row r="27" spans="1:5" ht="25.5" customHeight="1" x14ac:dyDescent="0.25">
      <c r="A27" s="160" t="s">
        <v>362</v>
      </c>
      <c r="B27" s="163" t="str">
        <f>+'Biểu 4.6'!B28</f>
        <v xml:space="preserve">  Chương trình MTQG Xây dựng nông thôn mới</v>
      </c>
      <c r="C27" s="131">
        <f>+C28+C29</f>
        <v>3209000</v>
      </c>
      <c r="D27" s="131">
        <f>+D28+D29</f>
        <v>602560</v>
      </c>
      <c r="E27" s="131">
        <f>+E28+E29</f>
        <v>2606440</v>
      </c>
    </row>
    <row r="28" spans="1:5" s="141" customFormat="1" ht="25.5" customHeight="1" x14ac:dyDescent="0.25">
      <c r="A28" s="356"/>
      <c r="B28" s="158" t="s">
        <v>360</v>
      </c>
      <c r="C28" s="139">
        <f>SUM(D28:E28)</f>
        <v>999000</v>
      </c>
      <c r="D28" s="139">
        <f>+'[4]3.TH-HX'!$E$65+'[4]3.TH-HX'!$G$65</f>
        <v>302560</v>
      </c>
      <c r="E28" s="139">
        <f>+'[4]3.TH-HX'!$F$65</f>
        <v>696440</v>
      </c>
    </row>
    <row r="29" spans="1:5" s="141" customFormat="1" ht="25.5" customHeight="1" x14ac:dyDescent="0.25">
      <c r="A29" s="357"/>
      <c r="B29" s="158" t="s">
        <v>361</v>
      </c>
      <c r="C29" s="139">
        <f>SUM(D29:E29)</f>
        <v>2210000</v>
      </c>
      <c r="D29" s="139">
        <f>+'[2]3.TH-HX'!$E$68</f>
        <v>300000</v>
      </c>
      <c r="E29" s="139">
        <f>+'[2]3.TH-HX'!$F$68</f>
        <v>1910000</v>
      </c>
    </row>
    <row r="30" spans="1:5" ht="25.5" customHeight="1" x14ac:dyDescent="0.25">
      <c r="A30" s="160" t="s">
        <v>363</v>
      </c>
      <c r="B30" s="163" t="str">
        <f>+'Biểu 4.6'!B31</f>
        <v>Chương trình MTQG giảm nghèo bền vững</v>
      </c>
      <c r="C30" s="131">
        <f>SUM(C31:C32)</f>
        <v>0</v>
      </c>
      <c r="D30" s="131">
        <f>SUM(D31:D32)</f>
        <v>0</v>
      </c>
      <c r="E30" s="131">
        <f>SUM(E31:E32)</f>
        <v>0</v>
      </c>
    </row>
    <row r="31" spans="1:5" s="141" customFormat="1" ht="25.5" customHeight="1" x14ac:dyDescent="0.25">
      <c r="A31" s="356"/>
      <c r="B31" s="158" t="s">
        <v>360</v>
      </c>
      <c r="C31" s="139">
        <f>SUM(D31:E31)</f>
        <v>0</v>
      </c>
      <c r="D31" s="139"/>
      <c r="E31" s="139"/>
    </row>
    <row r="32" spans="1:5" s="141" customFormat="1" ht="25.5" customHeight="1" x14ac:dyDescent="0.25">
      <c r="A32" s="356"/>
      <c r="B32" s="158" t="s">
        <v>361</v>
      </c>
      <c r="C32" s="139">
        <f>SUM(D32:E32)</f>
        <v>0</v>
      </c>
      <c r="D32" s="139"/>
      <c r="E32" s="139"/>
    </row>
    <row r="33" spans="1:6" ht="39" customHeight="1" x14ac:dyDescent="0.25">
      <c r="A33" s="160" t="s">
        <v>365</v>
      </c>
      <c r="B33" s="163" t="str">
        <f>+'Biểu 4.6'!B34</f>
        <v xml:space="preserve"> Chương trình MTQG phát triển kinh tế - xã hội vùng đồng bào dân tộc thiểu số và miền núi</v>
      </c>
      <c r="C33" s="131">
        <f>+C34+C35</f>
        <v>62401000</v>
      </c>
      <c r="D33" s="131">
        <f>+D34+D35</f>
        <v>19641550</v>
      </c>
      <c r="E33" s="131">
        <f>+E34+E35</f>
        <v>42759450</v>
      </c>
    </row>
    <row r="34" spans="1:6" s="141" customFormat="1" ht="22.7" customHeight="1" x14ac:dyDescent="0.25">
      <c r="A34" s="356"/>
      <c r="B34" s="158" t="s">
        <v>360</v>
      </c>
      <c r="C34" s="139">
        <f>SUM(D34:E34)</f>
        <v>62401000</v>
      </c>
      <c r="D34" s="139">
        <f>+'[5]3.TH-HX'!$E$53+'[5]3.TH-HX'!$G$53</f>
        <v>19641550</v>
      </c>
      <c r="E34" s="139">
        <f>+'[4]3.TH-HX'!$F$53</f>
        <v>42759450</v>
      </c>
    </row>
    <row r="35" spans="1:6" s="141" customFormat="1" ht="22.7" customHeight="1" x14ac:dyDescent="0.25">
      <c r="A35" s="356"/>
      <c r="B35" s="158" t="s">
        <v>361</v>
      </c>
      <c r="C35" s="139">
        <f>SUM(D35:E35)</f>
        <v>0</v>
      </c>
      <c r="D35" s="139"/>
      <c r="E35" s="139"/>
    </row>
    <row r="36" spans="1:6" ht="22.7" customHeight="1" x14ac:dyDescent="0.25">
      <c r="A36" s="129" t="s">
        <v>10</v>
      </c>
      <c r="B36" s="130" t="s">
        <v>142</v>
      </c>
      <c r="C36" s="131">
        <f>+C37+C41+C45+C48</f>
        <v>27897000</v>
      </c>
      <c r="D36" s="131">
        <f>+D37+D41+D45+D48</f>
        <v>25220250</v>
      </c>
      <c r="E36" s="131">
        <f>+E37+E41+E45+E48</f>
        <v>2676750</v>
      </c>
      <c r="F36" s="791">
        <f>SUM(F37:F40)</f>
        <v>0</v>
      </c>
    </row>
    <row r="37" spans="1:6" s="113" customFormat="1" ht="22.7" customHeight="1" x14ac:dyDescent="0.25">
      <c r="A37" s="160">
        <v>1</v>
      </c>
      <c r="B37" s="358" t="s">
        <v>538</v>
      </c>
      <c r="C37" s="131">
        <f>SUM(C38:C40)</f>
        <v>9198000</v>
      </c>
      <c r="D37" s="131">
        <f>SUM(D38:D40)</f>
        <v>9198000</v>
      </c>
      <c r="E37" s="131">
        <f>SUM(E38:E40)</f>
        <v>0</v>
      </c>
      <c r="F37" s="792">
        <f>SUM(F38:F40)</f>
        <v>0</v>
      </c>
    </row>
    <row r="38" spans="1:6" ht="35.450000000000003" customHeight="1" x14ac:dyDescent="0.25">
      <c r="A38" s="157" t="s">
        <v>517</v>
      </c>
      <c r="B38" s="360" t="s">
        <v>539</v>
      </c>
      <c r="C38" s="134">
        <f>SUM(D38:E38)</f>
        <v>148000</v>
      </c>
      <c r="D38" s="134">
        <f>+'[2]3.TH-HX'!$E$33</f>
        <v>148000</v>
      </c>
      <c r="E38" s="134"/>
    </row>
    <row r="39" spans="1:6" ht="47.25" customHeight="1" x14ac:dyDescent="0.25">
      <c r="A39" s="157" t="s">
        <v>517</v>
      </c>
      <c r="B39" s="360" t="s">
        <v>540</v>
      </c>
      <c r="C39" s="134">
        <f>SUM(D39:E39)</f>
        <v>250000</v>
      </c>
      <c r="D39" s="134">
        <f>+'[2]3.TH-HX'!$E$34</f>
        <v>250000</v>
      </c>
      <c r="E39" s="134"/>
    </row>
    <row r="40" spans="1:6" ht="24.6" customHeight="1" x14ac:dyDescent="0.25">
      <c r="A40" s="157" t="s">
        <v>517</v>
      </c>
      <c r="B40" s="360" t="s">
        <v>541</v>
      </c>
      <c r="C40" s="102">
        <f>SUM(D40:E40)</f>
        <v>8800000</v>
      </c>
      <c r="D40" s="134">
        <f>+'[2]3.TH-HX'!$E$35</f>
        <v>8800000</v>
      </c>
      <c r="E40" s="102"/>
    </row>
    <row r="41" spans="1:6" s="113" customFormat="1" ht="27.6" customHeight="1" x14ac:dyDescent="0.25">
      <c r="A41" s="160">
        <v>2</v>
      </c>
      <c r="B41" s="361" t="s">
        <v>372</v>
      </c>
      <c r="C41" s="101">
        <f>SUM(C42:C44)</f>
        <v>2125000</v>
      </c>
      <c r="D41" s="101">
        <f>SUM(D42:D44)</f>
        <v>625000</v>
      </c>
      <c r="E41" s="101">
        <f>SUM(E42:E44)</f>
        <v>1500000</v>
      </c>
      <c r="F41" s="793">
        <f>SUM(F42:F44)</f>
        <v>0</v>
      </c>
    </row>
    <row r="42" spans="1:6" ht="39.6" customHeight="1" x14ac:dyDescent="0.25">
      <c r="A42" s="157" t="s">
        <v>517</v>
      </c>
      <c r="B42" s="360" t="s">
        <v>345</v>
      </c>
      <c r="C42" s="102">
        <f>SUM(D42:E42)</f>
        <v>1500000</v>
      </c>
      <c r="D42" s="102"/>
      <c r="E42" s="102">
        <f>+'[2]3.TH-HX'!$F$37</f>
        <v>1500000</v>
      </c>
    </row>
    <row r="43" spans="1:6" ht="25.7" customHeight="1" x14ac:dyDescent="0.25">
      <c r="A43" s="157" t="s">
        <v>517</v>
      </c>
      <c r="B43" s="362" t="s">
        <v>542</v>
      </c>
      <c r="C43" s="102">
        <f t="shared" ref="C43:C52" si="1">SUM(D43:E43)</f>
        <v>125000</v>
      </c>
      <c r="D43" s="102">
        <f>+'[2]3.TH-HX'!$E$38</f>
        <v>125000</v>
      </c>
      <c r="E43" s="102"/>
    </row>
    <row r="44" spans="1:6" ht="36.6" customHeight="1" x14ac:dyDescent="0.25">
      <c r="A44" s="157" t="s">
        <v>517</v>
      </c>
      <c r="B44" s="269" t="s">
        <v>364</v>
      </c>
      <c r="C44" s="102">
        <f t="shared" si="1"/>
        <v>500000</v>
      </c>
      <c r="D44" s="102">
        <f>+'[2]3.TH-HX'!$E$39</f>
        <v>500000</v>
      </c>
      <c r="E44" s="102"/>
    </row>
    <row r="45" spans="1:6" ht="26.25" customHeight="1" x14ac:dyDescent="0.25">
      <c r="A45" s="157">
        <v>3</v>
      </c>
      <c r="B45" s="358" t="s">
        <v>629</v>
      </c>
      <c r="C45" s="101">
        <f>+C46+C47</f>
        <v>5150000</v>
      </c>
      <c r="D45" s="101">
        <f>+D46+D47</f>
        <v>3973250</v>
      </c>
      <c r="E45" s="101">
        <f>+E46+E47</f>
        <v>1176750</v>
      </c>
    </row>
    <row r="46" spans="1:6" ht="26.25" customHeight="1" x14ac:dyDescent="0.25">
      <c r="A46" s="157" t="s">
        <v>517</v>
      </c>
      <c r="B46" s="360" t="s">
        <v>630</v>
      </c>
      <c r="C46" s="102">
        <f t="shared" si="1"/>
        <v>1600000</v>
      </c>
      <c r="D46" s="102">
        <f>+'[2]3.TH-HX'!$E$41</f>
        <v>1600000</v>
      </c>
      <c r="E46" s="102"/>
    </row>
    <row r="47" spans="1:6" ht="36.6" customHeight="1" x14ac:dyDescent="0.25">
      <c r="A47" s="157" t="s">
        <v>517</v>
      </c>
      <c r="B47" s="360" t="s">
        <v>631</v>
      </c>
      <c r="C47" s="102">
        <f t="shared" si="1"/>
        <v>3550000</v>
      </c>
      <c r="D47" s="102">
        <f>+'[2]3.TH-HX'!$E$42</f>
        <v>2373250</v>
      </c>
      <c r="E47" s="102">
        <f>+'[2]3.TH-HX'!$F$42</f>
        <v>1176750</v>
      </c>
    </row>
    <row r="48" spans="1:6" ht="20.25" customHeight="1" x14ac:dyDescent="0.25">
      <c r="A48" s="160">
        <v>4</v>
      </c>
      <c r="B48" s="703" t="s">
        <v>376</v>
      </c>
      <c r="C48" s="101">
        <f>+C49</f>
        <v>11424000</v>
      </c>
      <c r="D48" s="101">
        <f>+D49</f>
        <v>11424000</v>
      </c>
      <c r="E48" s="101">
        <f>+E49</f>
        <v>0</v>
      </c>
    </row>
    <row r="49" spans="1:5" ht="20.25" customHeight="1" x14ac:dyDescent="0.25">
      <c r="A49" s="157" t="s">
        <v>632</v>
      </c>
      <c r="B49" s="269" t="s">
        <v>633</v>
      </c>
      <c r="C49" s="102">
        <f t="shared" si="1"/>
        <v>11424000</v>
      </c>
      <c r="D49" s="102">
        <f>+'[2]3.TH-HX'!$E$44</f>
        <v>11424000</v>
      </c>
      <c r="E49" s="102"/>
    </row>
    <row r="50" spans="1:5" ht="28.5" customHeight="1" x14ac:dyDescent="0.25">
      <c r="A50" s="160" t="s">
        <v>13</v>
      </c>
      <c r="B50" s="163" t="s">
        <v>543</v>
      </c>
      <c r="C50" s="101">
        <f>SUM(C51:C52)</f>
        <v>5800000</v>
      </c>
      <c r="D50" s="101">
        <f>SUM(D51:D52)</f>
        <v>5600000</v>
      </c>
      <c r="E50" s="101">
        <f>SUM(E51:E52)</f>
        <v>200000</v>
      </c>
    </row>
    <row r="51" spans="1:5" ht="37.700000000000003" customHeight="1" x14ac:dyDescent="0.25">
      <c r="A51" s="157" t="s">
        <v>517</v>
      </c>
      <c r="B51" s="159" t="s">
        <v>473</v>
      </c>
      <c r="C51" s="102">
        <f t="shared" si="1"/>
        <v>200000</v>
      </c>
      <c r="D51" s="102"/>
      <c r="E51" s="102">
        <f>+'[2]3.TH-HX'!$F$72</f>
        <v>200000</v>
      </c>
    </row>
    <row r="52" spans="1:5" ht="37.700000000000003" customHeight="1" x14ac:dyDescent="0.25">
      <c r="A52" s="270" t="s">
        <v>517</v>
      </c>
      <c r="B52" s="363" t="s">
        <v>544</v>
      </c>
      <c r="C52" s="794">
        <f t="shared" si="1"/>
        <v>5600000</v>
      </c>
      <c r="D52" s="794">
        <f>+'[2]3.TH-HX'!$D$73</f>
        <v>5600000</v>
      </c>
      <c r="E52" s="794"/>
    </row>
  </sheetData>
  <mergeCells count="7">
    <mergeCell ref="C4:E4"/>
    <mergeCell ref="A2:E2"/>
    <mergeCell ref="A3:E3"/>
    <mergeCell ref="A5:A6"/>
    <mergeCell ref="B5:B6"/>
    <mergeCell ref="C5:C6"/>
    <mergeCell ref="D5:E5"/>
  </mergeCells>
  <phoneticPr fontId="0" type="noConversion"/>
  <pageMargins left="0.38" right="0.196850393700787" top="0.66929133858267698" bottom="0.65" header="0.39370078740157499" footer="0.23622047244094499"/>
  <pageSetup paperSize="9" firstPageNumber="90" orientation="portrait" useFirstPageNumber="1" r:id="rId1"/>
  <headerFooter>
    <oddHeader>&amp;RBiểusố 4.21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46"/>
  <sheetViews>
    <sheetView workbookViewId="0">
      <selection activeCell="D16" sqref="D16:D17"/>
    </sheetView>
  </sheetViews>
  <sheetFormatPr defaultRowHeight="15.75" x14ac:dyDescent="0.25"/>
  <cols>
    <col min="1" max="1" width="6" style="112" customWidth="1"/>
    <col min="2" max="2" width="56.625" style="112" customWidth="1"/>
    <col min="3" max="3" width="20.125" style="784" customWidth="1"/>
    <col min="4" max="4" width="12.875" style="112" customWidth="1"/>
    <col min="5" max="5" width="14.75" style="112" bestFit="1" customWidth="1"/>
    <col min="6" max="16384" width="9" style="112"/>
  </cols>
  <sheetData>
    <row r="1" spans="1:5" ht="9.75" customHeight="1" x14ac:dyDescent="0.25">
      <c r="A1" s="354"/>
    </row>
    <row r="2" spans="1:5" ht="24" customHeight="1" x14ac:dyDescent="0.25">
      <c r="A2" s="886" t="s">
        <v>628</v>
      </c>
      <c r="B2" s="886"/>
      <c r="C2" s="886"/>
    </row>
    <row r="3" spans="1:5" ht="24" customHeight="1" x14ac:dyDescent="0.25">
      <c r="A3" s="882" t="str">
        <f>+'Biểu 4.4'!A3:C3</f>
        <v xml:space="preserve">(Kèm theo Nghị quyết  số      /NQ-HĐND ngày       /12/2024 của Hội đồng nhân dân huyện Na Rì) </v>
      </c>
      <c r="B3" s="882"/>
      <c r="C3" s="882"/>
    </row>
    <row r="4" spans="1:5" x14ac:dyDescent="0.25">
      <c r="A4" s="123"/>
      <c r="C4" s="813" t="str">
        <f>'Biểu 4.4'!C4</f>
        <v>Đơn vị: nghìn đồng</v>
      </c>
    </row>
    <row r="5" spans="1:5" x14ac:dyDescent="0.25">
      <c r="A5" s="843" t="s">
        <v>0</v>
      </c>
      <c r="B5" s="843" t="s">
        <v>1</v>
      </c>
      <c r="C5" s="887" t="s">
        <v>600</v>
      </c>
    </row>
    <row r="6" spans="1:5" ht="8.25" customHeight="1" x14ac:dyDescent="0.25">
      <c r="A6" s="843"/>
      <c r="B6" s="843"/>
      <c r="C6" s="887"/>
    </row>
    <row r="7" spans="1:5" x14ac:dyDescent="0.25">
      <c r="A7" s="258" t="s">
        <v>2</v>
      </c>
      <c r="B7" s="258" t="s">
        <v>3</v>
      </c>
      <c r="C7" s="258">
        <v>1</v>
      </c>
      <c r="D7" s="809"/>
    </row>
    <row r="8" spans="1:5" ht="18" customHeight="1" x14ac:dyDescent="0.25">
      <c r="A8" s="125"/>
      <c r="B8" s="126" t="s">
        <v>33</v>
      </c>
      <c r="C8" s="127">
        <f>+C9+C10+C43+C46</f>
        <v>664800000</v>
      </c>
      <c r="D8" s="784"/>
      <c r="E8" s="790"/>
    </row>
    <row r="9" spans="1:5" ht="18" customHeight="1" x14ac:dyDescent="0.25">
      <c r="A9" s="129" t="s">
        <v>2</v>
      </c>
      <c r="B9" s="130" t="s">
        <v>155</v>
      </c>
      <c r="C9" s="131">
        <f>+'Biểu 4.23'!C75</f>
        <v>169923339.472</v>
      </c>
      <c r="D9" s="790"/>
      <c r="E9" s="784"/>
    </row>
    <row r="10" spans="1:5" ht="18" customHeight="1" x14ac:dyDescent="0.25">
      <c r="A10" s="129" t="s">
        <v>3</v>
      </c>
      <c r="B10" s="130" t="s">
        <v>156</v>
      </c>
      <c r="C10" s="131">
        <f>+C11+C27+C41</f>
        <v>443812300.528</v>
      </c>
      <c r="D10" s="809"/>
      <c r="E10" s="790"/>
    </row>
    <row r="11" spans="1:5" s="113" customFormat="1" ht="18.75" customHeight="1" x14ac:dyDescent="0.25">
      <c r="A11" s="129" t="s">
        <v>8</v>
      </c>
      <c r="B11" s="130" t="s">
        <v>62</v>
      </c>
      <c r="C11" s="828">
        <f>+C12+C25+C26</f>
        <v>21191000</v>
      </c>
      <c r="D11" s="814"/>
      <c r="E11" s="814"/>
    </row>
    <row r="12" spans="1:5" x14ac:dyDescent="0.25">
      <c r="A12" s="132">
        <v>1</v>
      </c>
      <c r="B12" s="133" t="s">
        <v>61</v>
      </c>
      <c r="C12" s="134">
        <f>SUM(C13:C24)</f>
        <v>19831834.285</v>
      </c>
      <c r="D12" s="790"/>
      <c r="E12" s="790"/>
    </row>
    <row r="13" spans="1:5" x14ac:dyDescent="0.25">
      <c r="A13" s="132" t="s">
        <v>21</v>
      </c>
      <c r="B13" s="133" t="s">
        <v>26</v>
      </c>
      <c r="C13" s="134">
        <f>+'Biểu 4.24'!D10+'Biểu 4.24'!D12</f>
        <v>2532833.66</v>
      </c>
    </row>
    <row r="14" spans="1:5" x14ac:dyDescent="0.25">
      <c r="A14" s="132" t="s">
        <v>21</v>
      </c>
      <c r="B14" s="133" t="s">
        <v>63</v>
      </c>
      <c r="C14" s="134">
        <f>+'Biểu 4.24'!E9</f>
        <v>0</v>
      </c>
    </row>
    <row r="15" spans="1:5" x14ac:dyDescent="0.25">
      <c r="A15" s="132" t="s">
        <v>21</v>
      </c>
      <c r="B15" s="133" t="s">
        <v>64</v>
      </c>
      <c r="C15" s="134">
        <f>+'Biểu 4.24'!F10+'Biểu 4.24'!F12</f>
        <v>700000</v>
      </c>
    </row>
    <row r="16" spans="1:5" x14ac:dyDescent="0.25">
      <c r="A16" s="132" t="s">
        <v>21</v>
      </c>
      <c r="B16" s="133" t="s">
        <v>65</v>
      </c>
      <c r="C16" s="134"/>
    </row>
    <row r="17" spans="1:5" x14ac:dyDescent="0.25">
      <c r="A17" s="132" t="s">
        <v>21</v>
      </c>
      <c r="B17" s="133" t="s">
        <v>66</v>
      </c>
      <c r="C17" s="134">
        <f>+'Biểu 4.24'!H10+'Biểu 4.24'!H12</f>
        <v>618834.28500000003</v>
      </c>
    </row>
    <row r="18" spans="1:5" x14ac:dyDescent="0.25">
      <c r="A18" s="132" t="s">
        <v>21</v>
      </c>
      <c r="B18" s="133" t="s">
        <v>67</v>
      </c>
      <c r="C18" s="134"/>
    </row>
    <row r="19" spans="1:5" x14ac:dyDescent="0.25">
      <c r="A19" s="132" t="s">
        <v>21</v>
      </c>
      <c r="B19" s="133" t="s">
        <v>68</v>
      </c>
      <c r="C19" s="134"/>
    </row>
    <row r="20" spans="1:5" x14ac:dyDescent="0.25">
      <c r="A20" s="132" t="s">
        <v>21</v>
      </c>
      <c r="B20" s="133" t="s">
        <v>69</v>
      </c>
      <c r="C20" s="134">
        <f>+'Biểu 4.24'!K10+'Biểu 4.24'!K12</f>
        <v>0</v>
      </c>
    </row>
    <row r="21" spans="1:5" x14ac:dyDescent="0.25">
      <c r="A21" s="132" t="s">
        <v>21</v>
      </c>
      <c r="B21" s="133" t="s">
        <v>70</v>
      </c>
      <c r="C21" s="134">
        <f>+'Biểu 4.24'!L10+'Biểu 4.24'!L12</f>
        <v>4803211.3</v>
      </c>
    </row>
    <row r="22" spans="1:5" x14ac:dyDescent="0.25">
      <c r="A22" s="132" t="s">
        <v>21</v>
      </c>
      <c r="B22" s="133" t="s">
        <v>71</v>
      </c>
      <c r="C22" s="134">
        <f>+'Biểu 4.24'!O10+'Biểu 4.24'!O12</f>
        <v>11176955.039999999</v>
      </c>
    </row>
    <row r="23" spans="1:5" x14ac:dyDescent="0.25">
      <c r="A23" s="132" t="s">
        <v>21</v>
      </c>
      <c r="B23" s="133" t="s">
        <v>72</v>
      </c>
      <c r="C23" s="134"/>
    </row>
    <row r="24" spans="1:5" ht="16.7" customHeight="1" x14ac:dyDescent="0.25">
      <c r="A24" s="132" t="s">
        <v>21</v>
      </c>
      <c r="B24" s="133" t="s">
        <v>73</v>
      </c>
      <c r="C24" s="134"/>
    </row>
    <row r="25" spans="1:5" ht="16.7" customHeight="1" x14ac:dyDescent="0.25">
      <c r="A25" s="132">
        <v>2</v>
      </c>
      <c r="B25" s="133" t="s">
        <v>41</v>
      </c>
      <c r="C25" s="134"/>
    </row>
    <row r="26" spans="1:5" ht="16.7" customHeight="1" x14ac:dyDescent="0.25">
      <c r="A26" s="132">
        <v>3</v>
      </c>
      <c r="B26" s="133" t="s">
        <v>537</v>
      </c>
      <c r="C26" s="134">
        <f>+'Biểu 4.23'!D81</f>
        <v>1359165.7150000001</v>
      </c>
    </row>
    <row r="27" spans="1:5" ht="19.5" customHeight="1" x14ac:dyDescent="0.25">
      <c r="A27" s="129" t="s">
        <v>10</v>
      </c>
      <c r="B27" s="130" t="s">
        <v>18</v>
      </c>
      <c r="C27" s="828">
        <f>SUM(C28:C40)</f>
        <v>413600400.528</v>
      </c>
      <c r="D27" s="809"/>
      <c r="E27" s="809"/>
    </row>
    <row r="28" spans="1:5" x14ac:dyDescent="0.25">
      <c r="A28" s="132" t="s">
        <v>21</v>
      </c>
      <c r="B28" s="133" t="s">
        <v>26</v>
      </c>
      <c r="C28" s="134">
        <f>+'[6]3.TH-HX'!$D$17</f>
        <v>302018999.80000001</v>
      </c>
      <c r="D28" s="809"/>
    </row>
    <row r="29" spans="1:5" x14ac:dyDescent="0.25">
      <c r="A29" s="132" t="s">
        <v>21</v>
      </c>
      <c r="B29" s="133" t="s">
        <v>63</v>
      </c>
      <c r="C29" s="134">
        <f>+'[6]3.TH-HX'!$E$25</f>
        <v>3248200</v>
      </c>
      <c r="D29" s="809"/>
    </row>
    <row r="30" spans="1:5" x14ac:dyDescent="0.25">
      <c r="A30" s="132" t="s">
        <v>21</v>
      </c>
      <c r="B30" s="133" t="s">
        <v>64</v>
      </c>
      <c r="C30" s="134">
        <f>+'[6]3.TH-HX'!$E$24</f>
        <v>1260500</v>
      </c>
      <c r="D30" s="809"/>
    </row>
    <row r="31" spans="1:5" x14ac:dyDescent="0.25">
      <c r="A31" s="132" t="s">
        <v>21</v>
      </c>
      <c r="B31" s="133" t="s">
        <v>65</v>
      </c>
      <c r="C31" s="134">
        <f>+'[6]3.TH-HX'!$E$21</f>
        <v>1527000</v>
      </c>
      <c r="D31" s="809"/>
    </row>
    <row r="32" spans="1:5" x14ac:dyDescent="0.25">
      <c r="A32" s="132" t="s">
        <v>21</v>
      </c>
      <c r="B32" s="133" t="s">
        <v>66</v>
      </c>
      <c r="C32" s="134">
        <f>+'[6]3.TH-HX'!$E$20</f>
        <v>2022029.04</v>
      </c>
      <c r="D32" s="809"/>
    </row>
    <row r="33" spans="1:4" x14ac:dyDescent="0.25">
      <c r="A33" s="132" t="s">
        <v>21</v>
      </c>
      <c r="B33" s="133" t="s">
        <v>67</v>
      </c>
      <c r="C33" s="134">
        <f>+'[6]3.TH-HX'!$E$22</f>
        <v>1388789.76416</v>
      </c>
      <c r="D33" s="809"/>
    </row>
    <row r="34" spans="1:4" x14ac:dyDescent="0.25">
      <c r="A34" s="132" t="s">
        <v>21</v>
      </c>
      <c r="B34" s="133" t="s">
        <v>68</v>
      </c>
      <c r="C34" s="134"/>
    </row>
    <row r="35" spans="1:4" x14ac:dyDescent="0.25">
      <c r="A35" s="132" t="s">
        <v>21</v>
      </c>
      <c r="B35" s="133" t="s">
        <v>69</v>
      </c>
      <c r="C35" s="134">
        <f>+'[6]3.TH-HX'!$E$15</f>
        <v>3018300</v>
      </c>
    </row>
    <row r="36" spans="1:4" x14ac:dyDescent="0.25">
      <c r="A36" s="132" t="s">
        <v>21</v>
      </c>
      <c r="B36" s="133" t="s">
        <v>70</v>
      </c>
      <c r="C36" s="134">
        <f>+'[5]3.TH-HX'!$E$14+'[5]3.TH-HX'!$G$14</f>
        <v>19953900</v>
      </c>
    </row>
    <row r="37" spans="1:4" x14ac:dyDescent="0.25">
      <c r="A37" s="132" t="s">
        <v>21</v>
      </c>
      <c r="B37" s="133" t="s">
        <v>71</v>
      </c>
      <c r="C37" s="134">
        <f>+'[5]3.TH-HX'!$E$16+'[5]3.TH-HX'!$G$16</f>
        <v>53820782.048831999</v>
      </c>
    </row>
    <row r="38" spans="1:4" x14ac:dyDescent="0.25">
      <c r="A38" s="132" t="s">
        <v>21</v>
      </c>
      <c r="B38" s="133" t="s">
        <v>72</v>
      </c>
      <c r="C38" s="134">
        <f>+'[5]3.TH-HX'!$E$23</f>
        <v>22831400</v>
      </c>
    </row>
    <row r="39" spans="1:4" x14ac:dyDescent="0.25">
      <c r="A39" s="132" t="s">
        <v>21</v>
      </c>
      <c r="B39" s="133" t="s">
        <v>74</v>
      </c>
      <c r="C39" s="134">
        <f>+'[5]3.TH-HX'!$G$26</f>
        <v>1167500</v>
      </c>
    </row>
    <row r="40" spans="1:4" ht="25.5" x14ac:dyDescent="0.25">
      <c r="A40" s="132" t="s">
        <v>21</v>
      </c>
      <c r="B40" s="829" t="s">
        <v>624</v>
      </c>
      <c r="C40" s="134">
        <f>+'[6]3.TH-HX'!$G$27</f>
        <v>1342999.8750079991</v>
      </c>
    </row>
    <row r="41" spans="1:4" ht="18" customHeight="1" x14ac:dyDescent="0.25">
      <c r="A41" s="129" t="s">
        <v>13</v>
      </c>
      <c r="B41" s="130" t="s">
        <v>19</v>
      </c>
      <c r="C41" s="131">
        <f>+'Biểu 4.25'!C77</f>
        <v>9020900</v>
      </c>
    </row>
    <row r="42" spans="1:4" ht="19.5" customHeight="1" x14ac:dyDescent="0.25">
      <c r="A42" s="129" t="s">
        <v>14</v>
      </c>
      <c r="B42" s="815" t="s">
        <v>34</v>
      </c>
      <c r="C42" s="134"/>
    </row>
    <row r="43" spans="1:4" s="113" customFormat="1" ht="18" customHeight="1" x14ac:dyDescent="0.25">
      <c r="A43" s="816" t="s">
        <v>4</v>
      </c>
      <c r="B43" s="817" t="s">
        <v>421</v>
      </c>
      <c r="C43" s="818">
        <f>SUM(C44:C45)</f>
        <v>51064360</v>
      </c>
      <c r="D43" s="814">
        <f>+C43-'Biểu 4.21'!D23</f>
        <v>0</v>
      </c>
    </row>
    <row r="44" spans="1:4" s="113" customFormat="1" ht="20.25" customHeight="1" x14ac:dyDescent="0.25">
      <c r="A44" s="816">
        <v>1</v>
      </c>
      <c r="B44" s="817" t="s">
        <v>142</v>
      </c>
      <c r="C44" s="818">
        <f>+'Biểu 4.21'!D50+'Biểu 4.21'!D36</f>
        <v>30820250</v>
      </c>
    </row>
    <row r="45" spans="1:4" s="113" customFormat="1" ht="20.25" customHeight="1" x14ac:dyDescent="0.25">
      <c r="A45" s="816">
        <v>2</v>
      </c>
      <c r="B45" s="817" t="s">
        <v>35</v>
      </c>
      <c r="C45" s="818">
        <f>+'Biểu 4.21'!D24</f>
        <v>20244110</v>
      </c>
    </row>
    <row r="46" spans="1:4" ht="23.45" customHeight="1" x14ac:dyDescent="0.25">
      <c r="A46" s="142" t="s">
        <v>401</v>
      </c>
      <c r="B46" s="143" t="s">
        <v>43</v>
      </c>
      <c r="C46" s="144"/>
    </row>
  </sheetData>
  <mergeCells count="5">
    <mergeCell ref="A2:C2"/>
    <mergeCell ref="A5:A6"/>
    <mergeCell ref="B5:B6"/>
    <mergeCell ref="C5:C6"/>
    <mergeCell ref="A3:C3"/>
  </mergeCells>
  <phoneticPr fontId="0" type="noConversion"/>
  <pageMargins left="0.90551181102362199" right="0.35433070866141703" top="0.66929133858267698" bottom="0.55000000000000004" header="0.47244094488188998" footer="0.23622047244094499"/>
  <pageSetup paperSize="9" firstPageNumber="92" orientation="portrait" useFirstPageNumber="1" r:id="rId1"/>
  <headerFooter>
    <oddHeader>&amp;RBiểu số 4.22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30</vt:i4>
      </vt:variant>
      <vt:variant>
        <vt:lpstr>Phạm vi có Tên</vt:lpstr>
      </vt:variant>
      <vt:variant>
        <vt:i4>28</vt:i4>
      </vt:variant>
    </vt:vector>
  </HeadingPairs>
  <TitlesOfParts>
    <vt:vector size="58" baseType="lpstr">
      <vt:lpstr>Biểu 4.4</vt:lpstr>
      <vt:lpstr>Biểu 4.5</vt:lpstr>
      <vt:lpstr>Biểu 4.6</vt:lpstr>
      <vt:lpstr>Sheet1</vt:lpstr>
      <vt:lpstr>Biểu 4.18</vt:lpstr>
      <vt:lpstr>Biểu 4.19</vt:lpstr>
      <vt:lpstr>Biểu 4.20</vt:lpstr>
      <vt:lpstr>Biểu 4.21</vt:lpstr>
      <vt:lpstr>Biểu 4.22</vt:lpstr>
      <vt:lpstr>Biểu 4.23</vt:lpstr>
      <vt:lpstr>Biểu 4.24</vt:lpstr>
      <vt:lpstr>Biểu 4.25</vt:lpstr>
      <vt:lpstr>4.26</vt:lpstr>
      <vt:lpstr>4.26a</vt:lpstr>
      <vt:lpstr>4.26b</vt:lpstr>
      <vt:lpstr>4.26c</vt:lpstr>
      <vt:lpstr>Biểu 4.27</vt:lpstr>
      <vt:lpstr>Biểu 4.28</vt:lpstr>
      <vt:lpstr>Biểu 4.29</vt:lpstr>
      <vt:lpstr>Biểu 4.30</vt:lpstr>
      <vt:lpstr>Biểu 4.31 </vt:lpstr>
      <vt:lpstr>4.31a</vt:lpstr>
      <vt:lpstr>4.31b</vt:lpstr>
      <vt:lpstr>4.31c</vt:lpstr>
      <vt:lpstr>Phụ lục CTMT</vt:lpstr>
      <vt:lpstr>Biểu 4.31</vt:lpstr>
      <vt:lpstr>Sheet4</vt:lpstr>
      <vt:lpstr>CT Lâm nghiệp BV</vt:lpstr>
      <vt:lpstr>PLNTM</vt:lpstr>
      <vt:lpstr>PLGNBV</vt:lpstr>
      <vt:lpstr>'Biểu 4.18'!chuong_phuluc_30_name</vt:lpstr>
      <vt:lpstr>'Biểu 4.19'!chuong_phuluc_31_name</vt:lpstr>
      <vt:lpstr>'Biểu 4.21'!chuong_phuluc_33</vt:lpstr>
      <vt:lpstr>'Biểu 4.21'!chuong_phuluc_33_name</vt:lpstr>
      <vt:lpstr>'Biểu 4.23'!chuong_phuluc_35_name</vt:lpstr>
      <vt:lpstr>'Biểu 4.24'!chuong_phuluc_36_name</vt:lpstr>
      <vt:lpstr>'Biểu 4.25'!chuong_phuluc_37_name</vt:lpstr>
      <vt:lpstr>'Biểu 4.27'!chuong_phuluc_39_name</vt:lpstr>
      <vt:lpstr>'Biểu 4.28'!chuong_phuluc_41_name</vt:lpstr>
      <vt:lpstr>'Biểu 4.29'!chuong_phuluc_42_name</vt:lpstr>
      <vt:lpstr>'Biểu 4.31 '!chuong_phuluc_43_name</vt:lpstr>
      <vt:lpstr>'Biểu 4.31'!chuong_phuluc_44_name</vt:lpstr>
      <vt:lpstr>'4.31a'!Print_Area</vt:lpstr>
      <vt:lpstr>'4.31c'!Print_Area</vt:lpstr>
      <vt:lpstr>'Biểu 4.30'!Print_Area</vt:lpstr>
      <vt:lpstr>'Biểu 4.31 '!Print_Area</vt:lpstr>
      <vt:lpstr>'CT Lâm nghiệp BV'!Print_Area</vt:lpstr>
      <vt:lpstr>'4.26'!Print_Titles</vt:lpstr>
      <vt:lpstr>'4.31a'!Print_Titles</vt:lpstr>
      <vt:lpstr>'4.31c'!Print_Titles</vt:lpstr>
      <vt:lpstr>'Biểu 4.21'!Print_Titles</vt:lpstr>
      <vt:lpstr>'Biểu 4.23'!Print_Titles</vt:lpstr>
      <vt:lpstr>'Biểu 4.24'!Print_Titles</vt:lpstr>
      <vt:lpstr>'Biểu 4.25'!Print_Titles</vt:lpstr>
      <vt:lpstr>'Biểu 4.5'!Print_Titles</vt:lpstr>
      <vt:lpstr>'Biểu 4.6'!Print_Titles</vt:lpstr>
      <vt:lpstr>PLGNBV!Print_Titles</vt:lpstr>
      <vt:lpstr>PLNTM!Print_Titles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hien</dc:creator>
  <cp:lastModifiedBy>GP</cp:lastModifiedBy>
  <cp:lastPrinted>2024-12-13T10:57:35Z</cp:lastPrinted>
  <dcterms:created xsi:type="dcterms:W3CDTF">2017-06-24T08:14:12Z</dcterms:created>
  <dcterms:modified xsi:type="dcterms:W3CDTF">2024-12-14T02:28:02Z</dcterms:modified>
</cp:coreProperties>
</file>