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675" yWindow="45" windowWidth="14685" windowHeight="5865" activeTab="1"/>
  </bookViews>
  <sheets>
    <sheet name="Biểu 01. Tổng" sheetId="28" r:id="rId1"/>
    <sheet name="Biểu 02" sheetId="25" r:id="rId2"/>
  </sheets>
  <definedNames>
    <definedName name="_xlnm.Print_Titles" localSheetId="1">'Biểu 02'!$5:$7</definedName>
  </definedNames>
  <calcPr calcId="144525"/>
</workbook>
</file>

<file path=xl/calcChain.xml><?xml version="1.0" encoding="utf-8"?>
<calcChain xmlns="http://schemas.openxmlformats.org/spreadsheetml/2006/main">
  <c r="L8" i="25" l="1"/>
  <c r="L9" i="25"/>
  <c r="L10" i="25"/>
  <c r="L18" i="25"/>
  <c r="L21" i="25"/>
  <c r="L24" i="25"/>
  <c r="L29" i="25"/>
  <c r="L30" i="25"/>
  <c r="L33" i="25"/>
  <c r="L36" i="25"/>
  <c r="L41" i="25"/>
  <c r="L49" i="25"/>
  <c r="L52" i="25"/>
  <c r="L53" i="25"/>
  <c r="L59" i="25"/>
  <c r="L65" i="25"/>
  <c r="L68" i="25"/>
  <c r="L69" i="25"/>
  <c r="L80" i="25"/>
  <c r="K8" i="25" l="1"/>
  <c r="J8" i="25"/>
  <c r="I8" i="25"/>
  <c r="G8" i="25"/>
  <c r="F8" i="25"/>
  <c r="I9" i="25"/>
  <c r="I10" i="25"/>
  <c r="I29" i="25"/>
  <c r="I36" i="25"/>
  <c r="I52" i="25"/>
  <c r="I53" i="25"/>
  <c r="I59" i="25"/>
  <c r="I68" i="25"/>
  <c r="I69" i="25"/>
  <c r="I80" i="25"/>
  <c r="G65" i="25"/>
  <c r="I65" i="25"/>
  <c r="K49" i="25"/>
  <c r="G49" i="25"/>
  <c r="F49" i="25"/>
  <c r="A1" i="25" l="1"/>
  <c r="C9" i="28"/>
  <c r="A3" i="25" l="1"/>
  <c r="L82" i="25" l="1"/>
  <c r="L73" i="25"/>
  <c r="L71" i="25"/>
  <c r="L72" i="25"/>
  <c r="L74" i="25"/>
  <c r="L77" i="25"/>
  <c r="L76" i="25"/>
  <c r="L75" i="25"/>
  <c r="L64" i="25"/>
  <c r="L61" i="25"/>
  <c r="L62" i="25"/>
  <c r="L63" i="25"/>
  <c r="L67" i="25"/>
  <c r="G30" i="25"/>
  <c r="G29" i="25" s="1"/>
  <c r="G33" i="25"/>
  <c r="G36" i="25"/>
  <c r="G41" i="25"/>
  <c r="F30" i="25"/>
  <c r="F33" i="25"/>
  <c r="F36" i="25"/>
  <c r="F41" i="25"/>
  <c r="F29" i="25"/>
  <c r="K30" i="25"/>
  <c r="K29" i="25" s="1"/>
  <c r="K33" i="25"/>
  <c r="K38" i="25"/>
  <c r="L38" i="25" s="1"/>
  <c r="K36" i="25"/>
  <c r="K41" i="25"/>
  <c r="L32" i="25"/>
  <c r="L35" i="25"/>
  <c r="L43" i="25"/>
  <c r="J30" i="25"/>
  <c r="J29" i="25" s="1"/>
  <c r="J33" i="25"/>
  <c r="J36" i="25"/>
  <c r="J41" i="25"/>
  <c r="F10" i="25"/>
  <c r="F20" i="25"/>
  <c r="F18" i="25"/>
  <c r="F17" i="25" s="1"/>
  <c r="F9" i="25" s="1"/>
  <c r="F21" i="25"/>
  <c r="F24" i="25"/>
  <c r="G10" i="25"/>
  <c r="G18" i="25"/>
  <c r="G17" i="25" s="1"/>
  <c r="G21" i="25"/>
  <c r="G28" i="25"/>
  <c r="G24" i="25"/>
  <c r="J10" i="25"/>
  <c r="J9" i="25" s="1"/>
  <c r="J18" i="25"/>
  <c r="J21" i="25"/>
  <c r="J17" i="25"/>
  <c r="J24" i="25"/>
  <c r="K10" i="25"/>
  <c r="K20" i="25"/>
  <c r="K18" i="25"/>
  <c r="K23" i="25"/>
  <c r="K21" i="25"/>
  <c r="K17" i="25"/>
  <c r="K26" i="25"/>
  <c r="K27" i="25"/>
  <c r="K24" i="25"/>
  <c r="K9" i="25"/>
  <c r="L12" i="25"/>
  <c r="L20" i="25"/>
  <c r="L23" i="25"/>
  <c r="L17" i="25" s="1"/>
  <c r="L79" i="25"/>
  <c r="K80" i="25"/>
  <c r="J80" i="25"/>
  <c r="G80" i="25"/>
  <c r="F80" i="25"/>
  <c r="K69" i="25"/>
  <c r="K68" i="25" s="1"/>
  <c r="J69" i="25"/>
  <c r="J68" i="25"/>
  <c r="G69" i="25"/>
  <c r="G68" i="25" s="1"/>
  <c r="F69" i="25"/>
  <c r="F68" i="25"/>
  <c r="K65" i="25"/>
  <c r="J65" i="25"/>
  <c r="F65" i="25"/>
  <c r="K59" i="25"/>
  <c r="J59" i="25"/>
  <c r="G59" i="25"/>
  <c r="F59" i="25"/>
  <c r="L55" i="25"/>
  <c r="K53" i="25"/>
  <c r="K52" i="25" s="1"/>
  <c r="J53" i="25"/>
  <c r="J52" i="25" s="1"/>
  <c r="G53" i="25"/>
  <c r="G52" i="25" s="1"/>
  <c r="F53" i="25"/>
  <c r="F52" i="25" s="1"/>
  <c r="J49" i="25"/>
  <c r="A15" i="25"/>
  <c r="A16" i="25" s="1"/>
  <c r="G9" i="25" l="1"/>
</calcChain>
</file>

<file path=xl/sharedStrings.xml><?xml version="1.0" encoding="utf-8"?>
<sst xmlns="http://schemas.openxmlformats.org/spreadsheetml/2006/main" count="229" uniqueCount="155">
  <si>
    <t>Ghi chú</t>
  </si>
  <si>
    <t>I</t>
  </si>
  <si>
    <t>II</t>
  </si>
  <si>
    <t>III</t>
  </si>
  <si>
    <t>IV</t>
  </si>
  <si>
    <t xml:space="preserve">Đường nội thị phía Tây thị trấn Yến Lạc, huyện Na Rì </t>
  </si>
  <si>
    <t>TT</t>
  </si>
  <si>
    <t xml:space="preserve">Danh mục dự án   </t>
  </si>
  <si>
    <t>A</t>
  </si>
  <si>
    <t>B</t>
  </si>
  <si>
    <t>C</t>
  </si>
  <si>
    <t>D</t>
  </si>
  <si>
    <t>LĨNH VỰC GIÁO DỤC</t>
  </si>
  <si>
    <t>Cấp nước, thoát nước</t>
  </si>
  <si>
    <t>Giao thông</t>
  </si>
  <si>
    <t>LĨNH VỰC KINH TẾ</t>
  </si>
  <si>
    <t xml:space="preserve">LĨNH VỰC QUẢN LÝ NHÀ NƯỚC </t>
  </si>
  <si>
    <t>Xây dựng hệ thông cấp nước sinh hoạt thôn Nà Khun, Nà Sang xã Cường Lợi, huyện Na Rì</t>
  </si>
  <si>
    <t>Xây dựng nhà hiệu bộ và các hạng mục phụ trợ Trường Mầm non Xuân Dương, huyện Na Rì</t>
  </si>
  <si>
    <t>Thời gian thực hiện</t>
  </si>
  <si>
    <t xml:space="preserve">Khởi công </t>
  </si>
  <si>
    <t>Hoàn thành</t>
  </si>
  <si>
    <t>Tổng số (Tất cả các nguồn vốn)</t>
  </si>
  <si>
    <t>Số quyết định; ngày, tháng, năm ban hành</t>
  </si>
  <si>
    <t>Quyết định phê duyệt chủ trương đầu tư, hoặc quyết định đầu tư</t>
  </si>
  <si>
    <t>Kế hoạch vốn ngân sách địa phương giai đoạn 2021-2025</t>
  </si>
  <si>
    <t>Chủ đầu tư/đơn vị thực hiện</t>
  </si>
  <si>
    <t>Ban QLDA đầu tư xây dựng huyện</t>
  </si>
  <si>
    <t>NGUỒN CÂN ĐỐI NS HUYỆN</t>
  </si>
  <si>
    <t xml:space="preserve">59/NQ-HĐND ngày 14/7/2021 </t>
  </si>
  <si>
    <t xml:space="preserve">Nguồn cân đối NS địa phương </t>
  </si>
  <si>
    <t>Nâng cấp, mở rộng đường trục thôn từ ĐT 256 vào Ỏi Lẹng (đoạn 3) thôn Thôm Chản</t>
  </si>
  <si>
    <t>Ban Quản lý DA ĐTXD huyện</t>
  </si>
  <si>
    <t>Trường TH&amp;THCS Lam Sơn, huyện Na Rì</t>
  </si>
  <si>
    <t>Xây dựng nhà hiệu bộ Trường PTDT Nội trú huyện Na Rì</t>
  </si>
  <si>
    <t>Xây dựng nhà làm việc Huyện ủy Na Rì, tỉnh Bắc Kạn</t>
  </si>
  <si>
    <t>LĨNH VỰC AN NINH, QUỐC PHÒNG</t>
  </si>
  <si>
    <t>780/QĐ-UBND ngày 22/3/2023</t>
  </si>
  <si>
    <t>Cải tạo, nâng cấp nhà văn hóa xã Cư Lễ, huyện Na Rì</t>
  </si>
  <si>
    <t>Sửa chữa, nâng cấp chợ và các hạng mục phụ trợ chợ nông thôn xã Cư Lễ, huyện Na Rì</t>
  </si>
  <si>
    <t>ĐVT: Triệu đồng</t>
  </si>
  <si>
    <t>2023</t>
  </si>
  <si>
    <t>2024</t>
  </si>
  <si>
    <t>2025</t>
  </si>
  <si>
    <t>1004/QĐ-UBND ngày 19/4/2024</t>
  </si>
  <si>
    <t>1003/QĐ-UBND ngày 19/4/2024</t>
  </si>
  <si>
    <t>663/QĐ-UBND ngày 25/3/2024</t>
  </si>
  <si>
    <t>Xây dựng trụ sở làm việc Đảng ủy - HĐND-UBND thị trấn Yến Lạc, huyện Na Rì</t>
  </si>
  <si>
    <t>1586/QĐ-UBND ngày 29/5/2024</t>
  </si>
  <si>
    <t>Cải tạo, sửa chữa Nhà khách huyện Na Rì, tỉnh Bắc Kạn</t>
  </si>
  <si>
    <t>2438/QĐ-UBND ngày 12/8/2024</t>
  </si>
  <si>
    <t>Giải phóng mặt bằng, san nền trụ sở công an xã Đổng Xá, xã Côn Minh, huyện Na Rì</t>
  </si>
  <si>
    <t>536/QĐ-UBND ngày 13/3/2024</t>
  </si>
  <si>
    <t>Trường Mầm non Lương Thượng, huyện Na Rì</t>
  </si>
  <si>
    <t>2437/QĐ-UBND ngày 12/8/2024</t>
  </si>
  <si>
    <t>LĨNH VỰC VĂN HÓA</t>
  </si>
  <si>
    <t>Đầu tư một số hạng mục Chợ tình Xuân Dương, huyện Na Rì</t>
  </si>
  <si>
    <t>539/QĐ-UBND ngày 13/3/2024</t>
  </si>
  <si>
    <t>Đầu tư một số hạng mục tại khu vực lễ hội Lồng tồng Bản Pjoo xã Sơn Thành, huyện Na Rì</t>
  </si>
  <si>
    <t>Nhà làm việc bộ phận một cửa xã Văn Vũ, huyện Na Rì</t>
  </si>
  <si>
    <t>Nhà làm việc bộ phận một cửa xã Sơn Thành, huyện Na Rì</t>
  </si>
  <si>
    <t>Trụ sở làm việc UBND xã Cư Lễ, huyện Na Rì</t>
  </si>
  <si>
    <t>2439/QĐ-UBND ngày 12/8/2024</t>
  </si>
  <si>
    <t>Xây mới và cải tạo sửa chữa Trường Tiểu học Trần Phú, huyện Na Rì</t>
  </si>
  <si>
    <t>Xây dựng các hạng mục phụ trợ Trường Mầm non Văn Minh, huyện Na Rì</t>
  </si>
  <si>
    <t>Sửa chữa Trường TH&amp;THCS Văn Minh, huyện Na Rì</t>
  </si>
  <si>
    <t>LĨNH VỰC VĂN HÓA, THÔNG TIN</t>
  </si>
  <si>
    <t>Cải tạo nhà văn hóa thôn Nà Pài, xã Kim Lư, huyện Na Rì</t>
  </si>
  <si>
    <t>Cải tạo nhà văn hóa thôn Lũng Tao, xã Kim Lư, huyện Na Rì</t>
  </si>
  <si>
    <t>LĨNH VỰC BẢO VỆ MÔI TRƯỜNG</t>
  </si>
  <si>
    <t>Xây dựng mới Mương thoát nước thải sinh hoạt thôn Khu Chợ, xã Xuân Dương, huyện Na Rì</t>
  </si>
  <si>
    <t>Nâng cấp đường Vằng Cống thôn Nà Ngoàn, xã Côn Minh, huyện Na Rì</t>
  </si>
  <si>
    <t>Nâng cấp đường ngõ xóm thôn Lùng Vai, xã Côn Minh, huyện Na Rì</t>
  </si>
  <si>
    <t>Nâng cấp đường ngõ xóm thôn Áng Hin, xã Côn Minh, huyện Na Rì</t>
  </si>
  <si>
    <t>Nâng cấp đường ngõ xóm thôn Bản Lài, xã Côn Minh, huyện Na Rì</t>
  </si>
  <si>
    <t>Đường ngõ xóm thôn Nà Sha, xã Cường Lợi, huyện Na Rì</t>
  </si>
  <si>
    <t>Đường liên thôn Phiêng Đốc - Pan Khe - Lũng Cào, xã Kim Lư, huyện Na Rì</t>
  </si>
  <si>
    <t>Thương mại</t>
  </si>
  <si>
    <t>Quy hoạch chi tiết điểm dân cư nông thôn xã Côn Minh, huyện Na Rì, tỉnh Bắc Kạn</t>
  </si>
  <si>
    <t>2705/QĐ-UBND ngày 09/9/2024</t>
  </si>
  <si>
    <t>Quy hoạch chi tiết điểm dân cư nông thôn xã Cường Lợi, huyện Na Rì, tỉnh Bắc Kạn</t>
  </si>
  <si>
    <t>2706/QĐ-UBND ngày 09/9/2024</t>
  </si>
  <si>
    <t>UBND xã Côn Minh</t>
  </si>
  <si>
    <t>UBND xã Cường Lợi</t>
  </si>
  <si>
    <t>DỰ KIẾN NGUỒN THU TIỀN SỬ DỤNG ĐẤT NĂM 2025</t>
  </si>
  <si>
    <t>VI</t>
  </si>
  <si>
    <t>DƯ CHƯA PHÂN BỔ</t>
  </si>
  <si>
    <t>Biểu số 02</t>
  </si>
  <si>
    <t>Biểu 01</t>
  </si>
  <si>
    <t>Đơn vị tính: Triệu đồng</t>
  </si>
  <si>
    <t>STT</t>
  </si>
  <si>
    <t>Nguồn vốn</t>
  </si>
  <si>
    <t>Tổng số</t>
  </si>
  <si>
    <t>Trong đó:</t>
  </si>
  <si>
    <t>Nguồn vốn cân đối ngân sách huyện điều hành</t>
  </si>
  <si>
    <t>Nguồn thu tiền sử dụng đất</t>
  </si>
  <si>
    <t>TỔNG VỐN ĐẦU TƯ NGÂN SÁCH ĐỊA PHƯƠNG</t>
  </si>
  <si>
    <t>KẾ HOẠCH ĐẦU TƯ CÔNG NĂM 2025 HUYỆN NA RÌ</t>
  </si>
  <si>
    <t>Chi tiết tại biểu 02</t>
  </si>
  <si>
    <t>KẾ HOẠCH ĐẦU TƯ CÔNG NĂM 2025 VỐN NGÂN SÁCH ĐỊA PHƯƠNG CẤP HUYỆN ĐIỀU HÀNH</t>
  </si>
  <si>
    <t>Quyết định phê duyệt quyết toán</t>
  </si>
  <si>
    <t>Giá trị quyết toán</t>
  </si>
  <si>
    <t>Lũy kế kế hoạch vốn đã giao giai đoạn 2021-2024</t>
  </si>
  <si>
    <t>Kế hoạch vốn năm 2025</t>
  </si>
  <si>
    <t>2579/QĐ-UBND ngày 25/8/2023</t>
  </si>
  <si>
    <t>3614/QĐ-UBND ngày 07/11/2024</t>
  </si>
  <si>
    <t>2228/QĐ-UBND ngày 30/11/2023</t>
  </si>
  <si>
    <t>Dự án chuyển tiếp, hoàn thành năm 2025</t>
  </si>
  <si>
    <t>Dự án quyết toán, dự án hoàn thành</t>
  </si>
  <si>
    <t>3118/QĐ-UBND 11/10/2024</t>
  </si>
  <si>
    <t>2902/QĐ-UBND ngày 02/10/2024</t>
  </si>
  <si>
    <t>Dự án khởi công mới năm 2025</t>
  </si>
  <si>
    <t>3704/QĐ-UBND ngày 18/11/2024</t>
  </si>
  <si>
    <t>3705/QĐ-UBND ngày 18/11/2024</t>
  </si>
  <si>
    <t>3706/QĐ-UBND ngày 18/11/2024</t>
  </si>
  <si>
    <t>973/QĐ-UBND ngày 16/4/2024</t>
  </si>
  <si>
    <t>3702/QĐ-UBND ngày 18/11/2024</t>
  </si>
  <si>
    <t>3703/QĐ-UBND ngày 18/11/2024</t>
  </si>
  <si>
    <t>850/QĐ-UBND ngày 09/4/2024</t>
  </si>
  <si>
    <t>3615/QĐ-UBND ngày 07/11/2024</t>
  </si>
  <si>
    <t>1001/QĐ-UBND ngày 19/4/2024</t>
  </si>
  <si>
    <t>3636/QĐ-UBND ngày 12/11/2024</t>
  </si>
  <si>
    <t>664/QĐ-UBND ngày 25/3/2024</t>
  </si>
  <si>
    <t>3035/QĐ-UBND ngày 05/10/2024</t>
  </si>
  <si>
    <t>5542/QĐ-UBND ngày 21/11/2023</t>
  </si>
  <si>
    <t>2447/QĐ-UBND ngày 14/8/2024</t>
  </si>
  <si>
    <t>5541/QĐ-UBND ngày 21/11/2023</t>
  </si>
  <si>
    <t>2903/QĐ-UBND ngày 02/10/2024</t>
  </si>
  <si>
    <t>5556/QĐ-UBND ngày 22/11/2023</t>
  </si>
  <si>
    <t>2448/QĐ-UBND ngày 14/8/2024</t>
  </si>
  <si>
    <t>5546/QĐ-UBND ngày 22/11/2023</t>
  </si>
  <si>
    <t>2451/QĐ-UBND ngày 14/8/2024</t>
  </si>
  <si>
    <t>Nhà văn hóa thôn Nà Pàn, xã Sơn Thành, huyện Na Rì</t>
  </si>
  <si>
    <t>Đổ bê tông đường trục thôn Nà Dài - Khuổi Cuồng, Xã Cư Lễ, huyện Na Rì</t>
  </si>
  <si>
    <t>5474/QĐ-UBND ngày 16/11/2023</t>
  </si>
  <si>
    <t>2446/QĐ-UBND ngày 14/8/2024</t>
  </si>
  <si>
    <t>5477/QĐ-UBND ngày 16/11/2023</t>
  </si>
  <si>
    <t>2453/QĐ-UBND ngày 14/8/2024</t>
  </si>
  <si>
    <t>2449/QĐ-UBND ngày 14/8/2024</t>
  </si>
  <si>
    <t>5475/QĐ-UBND ngày 16/11/2023</t>
  </si>
  <si>
    <t>5476/QĐ-UBND ngày 16/11/2023</t>
  </si>
  <si>
    <t>5478/QĐ-UBND ngày 16/11/2023</t>
  </si>
  <si>
    <t>2452/QĐ-UBND ngày 14/8/2024</t>
  </si>
  <si>
    <t>972/QĐ-UBND ngày 16/4/2024</t>
  </si>
  <si>
    <t>2901/QĐ-UBND ngày 02/10/2024</t>
  </si>
  <si>
    <t>Nguồn ngân sách tỉnh hỗ trợ lập quy hoạch điểm dân cư nông thôn</t>
  </si>
  <si>
    <t>Nguồn ngân sách tỉnh hỗ trợ thực hiện CTMTQG xây dựng nông thôn mới</t>
  </si>
  <si>
    <t>NGUỒN NGÂN SÁCH TỈNH HỖ TRỢ LẬP QUY HOẠCH ĐIỂM DÂN CƯ NÔNG THÔN</t>
  </si>
  <si>
    <t>NGUỒN NGÂN SÁCH TỈNH HỖ TRỢ THỰC HIỆN CHƯƠNG TRÌNH MTQG XD NTM</t>
  </si>
  <si>
    <t>HĐND HUYỆN NA RÌ</t>
  </si>
  <si>
    <t>(Kèm theo Nghị quyết số            /NQ-HĐND ngày          /12/2024 của HĐND huyện Na Rì)</t>
  </si>
  <si>
    <t>Xây dựng phòng học đa năng và cải tạo, sửa chữa Trường Mầm non Sơn Thành, huyện Na Rì</t>
  </si>
  <si>
    <t>V</t>
  </si>
  <si>
    <t>TỔNG CỘNG</t>
  </si>
  <si>
    <r>
      <t xml:space="preserve">UBND huyện Na Rì </t>
    </r>
    <r>
      <rPr>
        <i/>
        <sz val="14"/>
        <rFont val="Times New Roman"/>
        <family val="1"/>
      </rPr>
      <t>(Ban QLDA ĐTXD huyện đại diện chủ đầu tư)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</si>
</sst>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(* #,##0.00_);_(* \(#,##0.00\);_(* &quot;-&quot;??_);_(@_)"/>
    <numFmt numFmtId="164" formatCode="_-* #,##0.00\ _₫_-;\-* #,##0.00\ _₫_-;_-* &quot;-&quot;??\ _₫_-;_-@_-"/>
    <numFmt numFmtId="165" formatCode="dd/mm/yyyy;@"/>
    <numFmt numFmtId="166" formatCode="#,##0.000"/>
    <numFmt numFmtId="167" formatCode="_(* #,##0.0_);_(* \(#,##0.0\);_(* &quot;-&quot;??_);_(@_)"/>
    <numFmt numFmtId="168" formatCode="#,##0.0000"/>
    <numFmt numFmtId="169" formatCode="#,##0.000000"/>
    <numFmt numFmtId="170" formatCode="#,##0.0000000"/>
    <numFmt numFmtId="171" formatCode="#,##0.0000000000"/>
    <numFmt numFmtId="172" formatCode="#,##0.00000000"/>
    <numFmt numFmtId="173" formatCode="_(* #,##0_);_(* \(#,##0\);_(* &quot;-&quot;??_);_(@_)"/>
    <numFmt numFmtId="174" formatCode="#,##0.00000000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63"/>
      <scheme val="minor"/>
    </font>
    <font>
      <i/>
      <sz val="14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i/>
      <sz val="14"/>
      <name val="Times New Roman"/>
      <family val="1"/>
    </font>
    <font>
      <sz val="13"/>
      <name val="Times New Roman"/>
      <family val="1"/>
    </font>
    <font>
      <b/>
      <u/>
      <sz val="13"/>
      <color theme="1"/>
      <name val="Times New Roman"/>
      <family val="1"/>
    </font>
    <font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i/>
      <sz val="13"/>
      <color theme="1"/>
      <name val="Times New Roman"/>
      <family val="1"/>
    </font>
    <font>
      <i/>
      <sz val="14"/>
      <color theme="1"/>
      <name val="Times New Roman"/>
      <family val="1"/>
    </font>
    <font>
      <b/>
      <sz val="18"/>
      <name val="Times New Roman"/>
      <family val="1"/>
    </font>
    <font>
      <b/>
      <u/>
      <sz val="14"/>
      <name val="Times New Roman"/>
      <family val="1"/>
    </font>
    <font>
      <i/>
      <sz val="12"/>
      <name val="Times New Roman"/>
      <family val="1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3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3" fillId="0" borderId="0"/>
    <xf numFmtId="0" fontId="7" fillId="0" borderId="0"/>
    <xf numFmtId="0" fontId="2" fillId="0" borderId="0"/>
    <xf numFmtId="0" fontId="3" fillId="0" borderId="0"/>
    <xf numFmtId="0" fontId="7" fillId="0" borderId="0"/>
  </cellStyleXfs>
  <cellXfs count="133">
    <xf numFmtId="0" fontId="0" fillId="0" borderId="0" xfId="0"/>
    <xf numFmtId="3" fontId="5" fillId="2" borderId="0" xfId="7" applyNumberFormat="1" applyFont="1" applyFill="1" applyAlignment="1">
      <alignment vertical="center" wrapText="1"/>
    </xf>
    <xf numFmtId="3" fontId="5" fillId="2" borderId="0" xfId="7" applyNumberFormat="1" applyFont="1" applyFill="1" applyAlignment="1">
      <alignment horizontal="right" vertical="center" wrapText="1"/>
    </xf>
    <xf numFmtId="3" fontId="4" fillId="2" borderId="1" xfId="7" applyNumberFormat="1" applyFont="1" applyFill="1" applyBorder="1" applyAlignment="1">
      <alignment horizontal="center" vertical="center" wrapText="1"/>
    </xf>
    <xf numFmtId="3" fontId="5" fillId="2" borderId="0" xfId="7" applyNumberFormat="1" applyFont="1" applyFill="1" applyBorder="1" applyAlignment="1">
      <alignment horizontal="center" vertical="center" wrapText="1"/>
    </xf>
    <xf numFmtId="3" fontId="6" fillId="2" borderId="1" xfId="7" quotePrefix="1" applyNumberFormat="1" applyFont="1" applyFill="1" applyBorder="1" applyAlignment="1">
      <alignment horizontal="center" vertical="center" wrapText="1"/>
    </xf>
    <xf numFmtId="3" fontId="6" fillId="2" borderId="0" xfId="7" applyNumberFormat="1" applyFont="1" applyFill="1" applyAlignment="1">
      <alignment vertical="center" wrapText="1"/>
    </xf>
    <xf numFmtId="3" fontId="4" fillId="2" borderId="0" xfId="7" applyNumberFormat="1" applyFont="1" applyFill="1" applyBorder="1" applyAlignment="1">
      <alignment horizontal="center" vertical="center" wrapText="1"/>
    </xf>
    <xf numFmtId="3" fontId="5" fillId="2" borderId="0" xfId="7" applyNumberFormat="1" applyFont="1" applyFill="1" applyAlignment="1">
      <alignment horizontal="center" vertical="center" wrapText="1"/>
    </xf>
    <xf numFmtId="3" fontId="5" fillId="2" borderId="1" xfId="7" applyNumberFormat="1" applyFont="1" applyFill="1" applyBorder="1" applyAlignment="1">
      <alignment vertical="center" wrapText="1"/>
    </xf>
    <xf numFmtId="3" fontId="6" fillId="2" borderId="1" xfId="7" applyNumberFormat="1" applyFont="1" applyFill="1" applyBorder="1" applyAlignment="1">
      <alignment vertical="center" wrapText="1"/>
    </xf>
    <xf numFmtId="3" fontId="6" fillId="2" borderId="1" xfId="7" applyNumberFormat="1" applyFont="1" applyFill="1" applyBorder="1" applyAlignment="1">
      <alignment horizontal="right" vertical="center" wrapText="1"/>
    </xf>
    <xf numFmtId="166" fontId="6" fillId="2" borderId="1" xfId="7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justify" vertical="center" wrapText="1"/>
    </xf>
    <xf numFmtId="3" fontId="5" fillId="2" borderId="1" xfId="7" applyNumberFormat="1" applyFont="1" applyFill="1" applyBorder="1" applyAlignment="1">
      <alignment horizontal="center" vertical="center" wrapText="1"/>
    </xf>
    <xf numFmtId="3" fontId="5" fillId="2" borderId="1" xfId="7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wrapText="1"/>
    </xf>
    <xf numFmtId="3" fontId="5" fillId="2" borderId="1" xfId="7" applyNumberFormat="1" applyFont="1" applyFill="1" applyBorder="1" applyAlignment="1">
      <alignment horizontal="left" vertical="center" wrapText="1"/>
    </xf>
    <xf numFmtId="167" fontId="5" fillId="2" borderId="1" xfId="0" applyNumberFormat="1" applyFont="1" applyFill="1" applyBorder="1" applyAlignment="1">
      <alignment horizontal="right" vertical="center" wrapText="1"/>
    </xf>
    <xf numFmtId="0" fontId="5" fillId="2" borderId="1" xfId="7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left" vertical="center" wrapText="1"/>
    </xf>
    <xf numFmtId="3" fontId="6" fillId="2" borderId="1" xfId="0" applyNumberFormat="1" applyFont="1" applyFill="1" applyBorder="1" applyAlignment="1">
      <alignment vertical="center" wrapText="1"/>
    </xf>
    <xf numFmtId="3" fontId="5" fillId="2" borderId="1" xfId="7" quotePrefix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left" vertical="center" wrapText="1"/>
    </xf>
    <xf numFmtId="3" fontId="4" fillId="2" borderId="1" xfId="7" applyNumberFormat="1" applyFont="1" applyFill="1" applyBorder="1" applyAlignment="1">
      <alignment horizontal="left" vertical="center" wrapText="1"/>
    </xf>
    <xf numFmtId="3" fontId="9" fillId="2" borderId="1" xfId="7" applyNumberFormat="1" applyFont="1" applyFill="1" applyBorder="1" applyAlignment="1">
      <alignment horizontal="center" vertical="center" wrapText="1"/>
    </xf>
    <xf numFmtId="3" fontId="9" fillId="2" borderId="1" xfId="7" applyNumberFormat="1" applyFont="1" applyFill="1" applyBorder="1" applyAlignment="1">
      <alignment vertical="center" wrapText="1"/>
    </xf>
    <xf numFmtId="166" fontId="9" fillId="2" borderId="1" xfId="7" applyNumberFormat="1" applyFont="1" applyFill="1" applyBorder="1" applyAlignment="1">
      <alignment horizontal="right" vertical="center" wrapText="1"/>
    </xf>
    <xf numFmtId="3" fontId="4" fillId="2" borderId="0" xfId="7" applyNumberFormat="1" applyFont="1" applyFill="1" applyAlignment="1">
      <alignment vertical="center" wrapText="1"/>
    </xf>
    <xf numFmtId="3" fontId="9" fillId="2" borderId="1" xfId="0" applyNumberFormat="1" applyFont="1" applyFill="1" applyBorder="1" applyAlignment="1">
      <alignment horizontal="left" vertical="center" wrapText="1"/>
    </xf>
    <xf numFmtId="1" fontId="5" fillId="2" borderId="1" xfId="7" applyNumberFormat="1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/>
    </xf>
    <xf numFmtId="3" fontId="9" fillId="2" borderId="0" xfId="7" applyNumberFormat="1" applyFont="1" applyFill="1" applyAlignment="1">
      <alignment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4" fontId="5" fillId="2" borderId="1" xfId="7" applyNumberFormat="1" applyFont="1" applyFill="1" applyBorder="1" applyAlignment="1">
      <alignment horizontal="right" vertical="center" wrapText="1"/>
    </xf>
    <xf numFmtId="4" fontId="5" fillId="2" borderId="1" xfId="7" applyNumberFormat="1" applyFont="1" applyFill="1" applyBorder="1" applyAlignment="1">
      <alignment vertical="center" wrapText="1"/>
    </xf>
    <xf numFmtId="3" fontId="4" fillId="2" borderId="1" xfId="7" applyNumberFormat="1" applyFont="1" applyFill="1" applyBorder="1" applyAlignment="1">
      <alignment horizontal="right" vertical="center" wrapText="1"/>
    </xf>
    <xf numFmtId="169" fontId="6" fillId="2" borderId="1" xfId="7" applyNumberFormat="1" applyFont="1" applyFill="1" applyBorder="1" applyAlignment="1">
      <alignment horizontal="right" vertical="center" wrapText="1"/>
    </xf>
    <xf numFmtId="4" fontId="6" fillId="2" borderId="1" xfId="7" applyNumberFormat="1" applyFont="1" applyFill="1" applyBorder="1" applyAlignment="1">
      <alignment horizontal="right" vertical="center" wrapText="1"/>
    </xf>
    <xf numFmtId="169" fontId="5" fillId="2" borderId="0" xfId="7" applyNumberFormat="1" applyFont="1" applyFill="1" applyAlignment="1">
      <alignment vertical="center" wrapText="1"/>
    </xf>
    <xf numFmtId="169" fontId="5" fillId="2" borderId="1" xfId="7" applyNumberFormat="1" applyFont="1" applyFill="1" applyBorder="1" applyAlignment="1">
      <alignment vertical="center" wrapText="1"/>
    </xf>
    <xf numFmtId="170" fontId="5" fillId="2" borderId="0" xfId="7" applyNumberFormat="1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169" fontId="5" fillId="2" borderId="1" xfId="7" applyNumberFormat="1" applyFont="1" applyFill="1" applyBorder="1" applyAlignment="1">
      <alignment horizontal="right" vertical="center" wrapText="1"/>
    </xf>
    <xf numFmtId="169" fontId="5" fillId="2" borderId="0" xfId="7" applyNumberFormat="1" applyFont="1" applyFill="1" applyAlignment="1">
      <alignment horizontal="right" vertical="center" wrapText="1"/>
    </xf>
    <xf numFmtId="168" fontId="5" fillId="2" borderId="1" xfId="7" applyNumberFormat="1" applyFont="1" applyFill="1" applyBorder="1" applyAlignment="1">
      <alignment vertical="center" wrapText="1"/>
    </xf>
    <xf numFmtId="171" fontId="5" fillId="2" borderId="3" xfId="7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167" fontId="6" fillId="2" borderId="1" xfId="0" applyNumberFormat="1" applyFont="1" applyFill="1" applyBorder="1" applyAlignment="1">
      <alignment horizontal="right" vertical="center" wrapText="1"/>
    </xf>
    <xf numFmtId="169" fontId="6" fillId="2" borderId="1" xfId="0" applyNumberFormat="1" applyFont="1" applyFill="1" applyBorder="1" applyAlignment="1">
      <alignment horizontal="right" vertical="center" wrapText="1"/>
    </xf>
    <xf numFmtId="170" fontId="5" fillId="2" borderId="1" xfId="7" applyNumberFormat="1" applyFont="1" applyFill="1" applyBorder="1" applyAlignment="1">
      <alignment vertical="center" wrapText="1"/>
    </xf>
    <xf numFmtId="3" fontId="4" fillId="2" borderId="1" xfId="7" applyNumberFormat="1" applyFont="1" applyFill="1" applyBorder="1" applyAlignment="1">
      <alignment vertical="center" wrapText="1"/>
    </xf>
    <xf numFmtId="169" fontId="4" fillId="2" borderId="1" xfId="7" applyNumberFormat="1" applyFont="1" applyFill="1" applyBorder="1" applyAlignment="1">
      <alignment vertical="center" wrapText="1"/>
    </xf>
    <xf numFmtId="169" fontId="4" fillId="2" borderId="1" xfId="7" applyNumberFormat="1" applyFont="1" applyFill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vertical="center" wrapText="1"/>
    </xf>
    <xf numFmtId="166" fontId="4" fillId="2" borderId="1" xfId="7" applyNumberFormat="1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>
      <alignment vertical="center" wrapText="1"/>
    </xf>
    <xf numFmtId="1" fontId="5" fillId="2" borderId="1" xfId="0" applyNumberFormat="1" applyFont="1" applyFill="1" applyBorder="1" applyAlignment="1">
      <alignment vertical="center" wrapText="1"/>
    </xf>
    <xf numFmtId="166" fontId="5" fillId="2" borderId="1" xfId="7" applyNumberFormat="1" applyFont="1" applyFill="1" applyBorder="1" applyAlignment="1">
      <alignment horizontal="center" vertical="center" wrapText="1"/>
    </xf>
    <xf numFmtId="4" fontId="4" fillId="2" borderId="1" xfId="7" applyNumberFormat="1" applyFont="1" applyFill="1" applyBorder="1" applyAlignment="1">
      <alignment vertical="center" wrapText="1"/>
    </xf>
    <xf numFmtId="4" fontId="9" fillId="2" borderId="9" xfId="7" applyNumberFormat="1" applyFont="1" applyFill="1" applyBorder="1" applyAlignment="1">
      <alignment horizontal="right" vertical="center" wrapText="1"/>
    </xf>
    <xf numFmtId="4" fontId="5" fillId="2" borderId="1" xfId="9" applyNumberFormat="1" applyFont="1" applyFill="1" applyBorder="1" applyAlignment="1">
      <alignment horizontal="right" vertical="center" wrapText="1"/>
    </xf>
    <xf numFmtId="4" fontId="9" fillId="2" borderId="1" xfId="7" applyNumberFormat="1" applyFont="1" applyFill="1" applyBorder="1" applyAlignment="1">
      <alignment horizontal="right" vertical="center" wrapText="1"/>
    </xf>
    <xf numFmtId="168" fontId="6" fillId="2" borderId="1" xfId="7" applyNumberFormat="1" applyFont="1" applyFill="1" applyBorder="1" applyAlignment="1">
      <alignment horizontal="right" vertical="center" wrapText="1"/>
    </xf>
    <xf numFmtId="168" fontId="9" fillId="2" borderId="1" xfId="7" applyNumberFormat="1" applyFont="1" applyFill="1" applyBorder="1" applyAlignment="1">
      <alignment horizontal="right" vertical="center" wrapText="1"/>
    </xf>
    <xf numFmtId="49" fontId="5" fillId="2" borderId="1" xfId="7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66" fontId="6" fillId="2" borderId="1" xfId="7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" fontId="16" fillId="0" borderId="5" xfId="0" applyNumberFormat="1" applyFont="1" applyBorder="1" applyAlignment="1">
      <alignment horizontal="center" vertical="center" wrapText="1"/>
    </xf>
    <xf numFmtId="1" fontId="16" fillId="0" borderId="5" xfId="9" applyNumberFormat="1" applyFont="1" applyBorder="1" applyAlignment="1">
      <alignment horizontal="center" vertical="center" wrapText="1"/>
    </xf>
    <xf numFmtId="1" fontId="16" fillId="0" borderId="1" xfId="9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173" fontId="12" fillId="0" borderId="1" xfId="9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173" fontId="16" fillId="0" borderId="1" xfId="9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43" fontId="14" fillId="0" borderId="1" xfId="9" applyNumberFormat="1" applyFont="1" applyBorder="1" applyAlignment="1">
      <alignment horizontal="center" vertical="center" wrapText="1"/>
    </xf>
    <xf numFmtId="43" fontId="16" fillId="0" borderId="1" xfId="9" applyNumberFormat="1" applyFont="1" applyBorder="1" applyAlignment="1">
      <alignment horizontal="center" vertical="center" wrapText="1"/>
    </xf>
    <xf numFmtId="43" fontId="12" fillId="0" borderId="1" xfId="9" applyNumberFormat="1" applyFont="1" applyBorder="1" applyAlignment="1">
      <alignment horizontal="center" vertical="center" wrapText="1"/>
    </xf>
    <xf numFmtId="43" fontId="12" fillId="2" borderId="1" xfId="9" applyNumberFormat="1" applyFont="1" applyFill="1" applyBorder="1" applyAlignment="1">
      <alignment horizontal="center" vertical="center" wrapText="1"/>
    </xf>
    <xf numFmtId="3" fontId="17" fillId="2" borderId="0" xfId="7" applyNumberFormat="1" applyFont="1" applyFill="1" applyAlignment="1">
      <alignment vertical="center" wrapText="1"/>
    </xf>
    <xf numFmtId="174" fontId="5" fillId="2" borderId="1" xfId="7" applyNumberFormat="1" applyFont="1" applyFill="1" applyBorder="1" applyAlignment="1">
      <alignment vertical="center" wrapText="1"/>
    </xf>
    <xf numFmtId="3" fontId="6" fillId="2" borderId="0" xfId="7" applyNumberFormat="1" applyFont="1" applyFill="1" applyAlignment="1">
      <alignment horizontal="center" vertical="center" wrapText="1"/>
    </xf>
    <xf numFmtId="3" fontId="6" fillId="2" borderId="4" xfId="7" applyNumberFormat="1" applyFont="1" applyFill="1" applyBorder="1" applyAlignment="1">
      <alignment horizontal="center" vertical="center" wrapText="1"/>
    </xf>
    <xf numFmtId="3" fontId="6" fillId="2" borderId="1" xfId="7" applyNumberFormat="1" applyFont="1" applyFill="1" applyBorder="1" applyAlignment="1">
      <alignment horizontal="center" vertical="center" wrapText="1"/>
    </xf>
    <xf numFmtId="0" fontId="6" fillId="2" borderId="1" xfId="7" applyNumberFormat="1" applyFont="1" applyFill="1" applyBorder="1" applyAlignment="1">
      <alignment horizontal="center" vertical="center" wrapText="1"/>
    </xf>
    <xf numFmtId="169" fontId="6" fillId="2" borderId="1" xfId="7" applyNumberFormat="1" applyFont="1" applyFill="1" applyBorder="1" applyAlignment="1">
      <alignment vertical="center" wrapText="1"/>
    </xf>
    <xf numFmtId="172" fontId="5" fillId="2" borderId="1" xfId="7" applyNumberFormat="1" applyFont="1" applyFill="1" applyBorder="1" applyAlignment="1">
      <alignment vertical="center" wrapText="1"/>
    </xf>
    <xf numFmtId="3" fontId="5" fillId="2" borderId="0" xfId="7" applyNumberFormat="1" applyFont="1" applyFill="1" applyBorder="1" applyAlignment="1">
      <alignment vertical="center" wrapText="1"/>
    </xf>
    <xf numFmtId="3" fontId="19" fillId="2" borderId="4" xfId="7" applyNumberFormat="1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vertical="center" wrapText="1"/>
    </xf>
    <xf numFmtId="169" fontId="9" fillId="2" borderId="1" xfId="7" applyNumberFormat="1" applyFont="1" applyFill="1" applyBorder="1" applyAlignment="1">
      <alignment horizontal="right" vertical="center" wrapText="1"/>
    </xf>
    <xf numFmtId="169" fontId="9" fillId="2" borderId="9" xfId="7" applyNumberFormat="1" applyFont="1" applyFill="1" applyBorder="1" applyAlignment="1">
      <alignment horizontal="right" vertical="center" wrapText="1"/>
    </xf>
    <xf numFmtId="0" fontId="20" fillId="2" borderId="1" xfId="0" applyFont="1" applyFill="1" applyBorder="1"/>
    <xf numFmtId="173" fontId="12" fillId="0" borderId="4" xfId="9" applyNumberFormat="1" applyFont="1" applyBorder="1" applyAlignment="1">
      <alignment horizontal="center" vertical="center" wrapText="1"/>
    </xf>
    <xf numFmtId="173" fontId="12" fillId="0" borderId="2" xfId="9" applyNumberFormat="1" applyFont="1" applyBorder="1" applyAlignment="1">
      <alignment horizontal="center" vertical="center" wrapText="1"/>
    </xf>
    <xf numFmtId="173" fontId="12" fillId="0" borderId="5" xfId="9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3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3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73" fontId="15" fillId="0" borderId="3" xfId="9" applyNumberFormat="1" applyFont="1" applyBorder="1" applyAlignment="1">
      <alignment horizontal="right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173" fontId="14" fillId="0" borderId="4" xfId="9" applyNumberFormat="1" applyFont="1" applyBorder="1" applyAlignment="1">
      <alignment horizontal="center" vertical="center" wrapText="1"/>
    </xf>
    <xf numFmtId="173" fontId="14" fillId="0" borderId="5" xfId="9" applyNumberFormat="1" applyFont="1" applyBorder="1" applyAlignment="1">
      <alignment horizontal="center" vertical="center" wrapText="1"/>
    </xf>
    <xf numFmtId="3" fontId="18" fillId="2" borderId="0" xfId="7" applyNumberFormat="1" applyFont="1" applyFill="1" applyAlignment="1">
      <alignment horizontal="left" vertical="center" wrapText="1"/>
    </xf>
    <xf numFmtId="3" fontId="6" fillId="2" borderId="0" xfId="7" applyNumberFormat="1" applyFont="1" applyFill="1" applyAlignment="1">
      <alignment horizontal="center" vertical="center" wrapText="1"/>
    </xf>
    <xf numFmtId="3" fontId="4" fillId="2" borderId="0" xfId="7" applyNumberFormat="1" applyFont="1" applyFill="1" applyAlignment="1">
      <alignment horizontal="center" vertical="center" wrapText="1"/>
    </xf>
    <xf numFmtId="169" fontId="4" fillId="2" borderId="3" xfId="7" applyNumberFormat="1" applyFont="1" applyFill="1" applyBorder="1" applyAlignment="1">
      <alignment horizontal="center" vertical="center" wrapText="1"/>
    </xf>
    <xf numFmtId="169" fontId="6" fillId="2" borderId="1" xfId="7" applyNumberFormat="1" applyFont="1" applyFill="1" applyBorder="1" applyAlignment="1">
      <alignment horizontal="center" vertical="center" wrapText="1"/>
    </xf>
    <xf numFmtId="3" fontId="6" fillId="2" borderId="4" xfId="7" applyNumberFormat="1" applyFont="1" applyFill="1" applyBorder="1" applyAlignment="1">
      <alignment horizontal="center" vertical="center" wrapText="1"/>
    </xf>
    <xf numFmtId="3" fontId="6" fillId="2" borderId="2" xfId="7" applyNumberFormat="1" applyFont="1" applyFill="1" applyBorder="1" applyAlignment="1">
      <alignment horizontal="center" vertical="center" wrapText="1"/>
    </xf>
    <xf numFmtId="3" fontId="4" fillId="2" borderId="3" xfId="7" applyNumberFormat="1" applyFont="1" applyFill="1" applyBorder="1" applyAlignment="1">
      <alignment horizontal="right" vertical="center" wrapText="1"/>
    </xf>
    <xf numFmtId="3" fontId="6" fillId="2" borderId="1" xfId="7" applyNumberFormat="1" applyFont="1" applyFill="1" applyBorder="1" applyAlignment="1">
      <alignment horizontal="center" vertical="center" wrapText="1"/>
    </xf>
    <xf numFmtId="169" fontId="6" fillId="2" borderId="4" xfId="7" applyNumberFormat="1" applyFont="1" applyFill="1" applyBorder="1" applyAlignment="1">
      <alignment horizontal="center" vertical="center" wrapText="1"/>
    </xf>
    <xf numFmtId="169" fontId="6" fillId="2" borderId="2" xfId="7" applyNumberFormat="1" applyFont="1" applyFill="1" applyBorder="1" applyAlignment="1">
      <alignment horizontal="center" vertical="center" wrapText="1"/>
    </xf>
    <xf numFmtId="3" fontId="6" fillId="2" borderId="8" xfId="7" applyNumberFormat="1" applyFont="1" applyFill="1" applyBorder="1" applyAlignment="1">
      <alignment horizontal="center" vertical="center" wrapText="1"/>
    </xf>
    <xf numFmtId="3" fontId="6" fillId="2" borderId="6" xfId="7" applyNumberFormat="1" applyFont="1" applyFill="1" applyBorder="1" applyAlignment="1">
      <alignment horizontal="center" vertical="center" wrapText="1"/>
    </xf>
    <xf numFmtId="3" fontId="6" fillId="2" borderId="7" xfId="7" applyNumberFormat="1" applyFont="1" applyFill="1" applyBorder="1" applyAlignment="1">
      <alignment horizontal="center" vertical="center" wrapText="1"/>
    </xf>
  </cellXfs>
  <cellStyles count="16">
    <cellStyle name="Bình thường 2" xfId="11"/>
    <cellStyle name="Chuẩn 2 2" xfId="12"/>
    <cellStyle name="Comma" xfId="9" builtinId="3"/>
    <cellStyle name="Comma 10 10" xfId="1"/>
    <cellStyle name="Comma 11" xfId="5"/>
    <cellStyle name="Comma 3" xfId="8"/>
    <cellStyle name="Normal" xfId="0" builtinId="0"/>
    <cellStyle name="Normal 10" xfId="13"/>
    <cellStyle name="Normal 2" xfId="3"/>
    <cellStyle name="Normal 2 10" xfId="14"/>
    <cellStyle name="Normal 2 2" xfId="6"/>
    <cellStyle name="Normal 2 3 2" xfId="2"/>
    <cellStyle name="Normal 2 5" xfId="10"/>
    <cellStyle name="Normal 5" xfId="4"/>
    <cellStyle name="Normal 9" xfId="15"/>
    <cellStyle name="Normal_Bieu mau (CV )" xfId="7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C14" sqref="C14"/>
    </sheetView>
  </sheetViews>
  <sheetFormatPr defaultRowHeight="15" x14ac:dyDescent="0.25"/>
  <cols>
    <col min="1" max="1" width="8.28515625" customWidth="1"/>
    <col min="2" max="2" width="63.42578125" customWidth="1"/>
    <col min="3" max="3" width="18.85546875" customWidth="1"/>
    <col min="4" max="4" width="14.5703125" customWidth="1"/>
    <col min="5" max="5" width="11.28515625" customWidth="1"/>
  </cols>
  <sheetData>
    <row r="1" spans="1:4" ht="16.5" x14ac:dyDescent="0.25">
      <c r="A1" s="109" t="s">
        <v>149</v>
      </c>
      <c r="B1" s="109"/>
    </row>
    <row r="2" spans="1:4" ht="18.75" x14ac:dyDescent="0.25">
      <c r="A2" s="74"/>
      <c r="B2" s="74"/>
      <c r="C2" s="74"/>
      <c r="D2" s="75" t="s">
        <v>88</v>
      </c>
    </row>
    <row r="3" spans="1:4" ht="18.75" x14ac:dyDescent="0.25">
      <c r="A3" s="110" t="s">
        <v>97</v>
      </c>
      <c r="B3" s="111"/>
      <c r="C3" s="111"/>
      <c r="D3" s="111"/>
    </row>
    <row r="4" spans="1:4" ht="16.5" x14ac:dyDescent="0.25">
      <c r="A4" s="112" t="s">
        <v>150</v>
      </c>
      <c r="B4" s="113"/>
      <c r="C4" s="113"/>
      <c r="D4" s="113"/>
    </row>
    <row r="5" spans="1:4" ht="18.75" x14ac:dyDescent="0.25">
      <c r="A5" s="76"/>
      <c r="B5" s="76"/>
      <c r="C5" s="114" t="s">
        <v>89</v>
      </c>
      <c r="D5" s="114"/>
    </row>
    <row r="6" spans="1:4" x14ac:dyDescent="0.25">
      <c r="A6" s="115" t="s">
        <v>90</v>
      </c>
      <c r="B6" s="115" t="s">
        <v>91</v>
      </c>
      <c r="C6" s="117" t="s">
        <v>92</v>
      </c>
      <c r="D6" s="117" t="s">
        <v>0</v>
      </c>
    </row>
    <row r="7" spans="1:4" x14ac:dyDescent="0.25">
      <c r="A7" s="116"/>
      <c r="B7" s="116"/>
      <c r="C7" s="118"/>
      <c r="D7" s="118"/>
    </row>
    <row r="8" spans="1:4" ht="18.75" x14ac:dyDescent="0.25">
      <c r="A8" s="77">
        <v>1</v>
      </c>
      <c r="B8" s="77">
        <v>2</v>
      </c>
      <c r="C8" s="78">
        <v>3</v>
      </c>
      <c r="D8" s="79">
        <v>4</v>
      </c>
    </row>
    <row r="9" spans="1:4" ht="37.5" x14ac:dyDescent="0.25">
      <c r="A9" s="80" t="s">
        <v>8</v>
      </c>
      <c r="B9" s="81" t="s">
        <v>96</v>
      </c>
      <c r="C9" s="88">
        <f>+SUM(C11:C14)</f>
        <v>26991</v>
      </c>
      <c r="D9" s="82"/>
    </row>
    <row r="10" spans="1:4" ht="18.75" x14ac:dyDescent="0.25">
      <c r="A10" s="83"/>
      <c r="B10" s="84" t="s">
        <v>93</v>
      </c>
      <c r="C10" s="89"/>
      <c r="D10" s="85"/>
    </row>
    <row r="11" spans="1:4" ht="18.75" x14ac:dyDescent="0.25">
      <c r="A11" s="86">
        <v>1</v>
      </c>
      <c r="B11" s="87" t="s">
        <v>94</v>
      </c>
      <c r="C11" s="90">
        <v>15334</v>
      </c>
      <c r="D11" s="106" t="s">
        <v>98</v>
      </c>
    </row>
    <row r="12" spans="1:4" ht="18.75" x14ac:dyDescent="0.25">
      <c r="A12" s="86">
        <v>2</v>
      </c>
      <c r="B12" s="87" t="s">
        <v>95</v>
      </c>
      <c r="C12" s="91">
        <v>5857</v>
      </c>
      <c r="D12" s="107"/>
    </row>
    <row r="13" spans="1:4" ht="37.5" x14ac:dyDescent="0.25">
      <c r="A13" s="86">
        <v>3</v>
      </c>
      <c r="B13" s="87" t="s">
        <v>145</v>
      </c>
      <c r="C13" s="90">
        <v>200</v>
      </c>
      <c r="D13" s="107"/>
    </row>
    <row r="14" spans="1:4" ht="37.5" x14ac:dyDescent="0.25">
      <c r="A14" s="86">
        <v>4</v>
      </c>
      <c r="B14" s="87" t="s">
        <v>146</v>
      </c>
      <c r="C14" s="91">
        <v>5600</v>
      </c>
      <c r="D14" s="108"/>
    </row>
  </sheetData>
  <mergeCells count="9">
    <mergeCell ref="D11:D14"/>
    <mergeCell ref="A1:B1"/>
    <mergeCell ref="A3:D3"/>
    <mergeCell ref="A4:D4"/>
    <mergeCell ref="C5:D5"/>
    <mergeCell ref="A6:A7"/>
    <mergeCell ref="B6:B7"/>
    <mergeCell ref="C6:C7"/>
    <mergeCell ref="D6:D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83"/>
  <sheetViews>
    <sheetView tabSelected="1" zoomScale="85" zoomScaleNormal="85" zoomScaleSheetLayoutView="70" workbookViewId="0">
      <pane ySplit="6" topLeftCell="A7" activePane="bottomLeft" state="frozen"/>
      <selection pane="bottomLeft" activeCell="L9" sqref="L9"/>
    </sheetView>
  </sheetViews>
  <sheetFormatPr defaultColWidth="9" defaultRowHeight="18.75" x14ac:dyDescent="0.25"/>
  <cols>
    <col min="1" max="1" width="6.42578125" style="8" customWidth="1"/>
    <col min="2" max="2" width="47.42578125" style="1" customWidth="1"/>
    <col min="3" max="3" width="9.7109375" style="8" customWidth="1"/>
    <col min="4" max="4" width="9.42578125" style="8" customWidth="1"/>
    <col min="5" max="5" width="21.42578125" style="8" customWidth="1"/>
    <col min="6" max="6" width="14.85546875" style="2" customWidth="1"/>
    <col min="7" max="9" width="15.85546875" style="2" customWidth="1"/>
    <col min="10" max="10" width="16" style="47" customWidth="1"/>
    <col min="11" max="11" width="15.42578125" style="42" customWidth="1"/>
    <col min="12" max="12" width="17.85546875" style="42" customWidth="1"/>
    <col min="13" max="13" width="21.7109375" style="8" customWidth="1"/>
    <col min="14" max="14" width="22.28515625" style="1" customWidth="1"/>
    <col min="15" max="15" width="23.5703125" style="1" customWidth="1"/>
    <col min="16" max="220" width="9" style="1"/>
    <col min="221" max="221" width="8.5703125" style="1" customWidth="1"/>
    <col min="222" max="222" width="42.140625" style="1" customWidth="1"/>
    <col min="223" max="225" width="0" style="1" hidden="1" customWidth="1"/>
    <col min="226" max="226" width="14.28515625" style="1" customWidth="1"/>
    <col min="227" max="227" width="11.42578125" style="1" customWidth="1"/>
    <col min="228" max="237" width="0" style="1" hidden="1" customWidth="1"/>
    <col min="238" max="241" width="14" style="1" customWidth="1"/>
    <col min="242" max="246" width="0" style="1" hidden="1" customWidth="1"/>
    <col min="247" max="247" width="21.42578125" style="1" customWidth="1"/>
    <col min="248" max="248" width="18.140625" style="1" customWidth="1"/>
    <col min="249" max="476" width="9" style="1"/>
    <col min="477" max="477" width="8.5703125" style="1" customWidth="1"/>
    <col min="478" max="478" width="42.140625" style="1" customWidth="1"/>
    <col min="479" max="481" width="0" style="1" hidden="1" customWidth="1"/>
    <col min="482" max="482" width="14.28515625" style="1" customWidth="1"/>
    <col min="483" max="483" width="11.42578125" style="1" customWidth="1"/>
    <col min="484" max="493" width="0" style="1" hidden="1" customWidth="1"/>
    <col min="494" max="497" width="14" style="1" customWidth="1"/>
    <col min="498" max="502" width="0" style="1" hidden="1" customWidth="1"/>
    <col min="503" max="503" width="21.42578125" style="1" customWidth="1"/>
    <col min="504" max="504" width="18.140625" style="1" customWidth="1"/>
    <col min="505" max="732" width="9" style="1"/>
    <col min="733" max="733" width="8.5703125" style="1" customWidth="1"/>
    <col min="734" max="734" width="42.140625" style="1" customWidth="1"/>
    <col min="735" max="737" width="0" style="1" hidden="1" customWidth="1"/>
    <col min="738" max="738" width="14.28515625" style="1" customWidth="1"/>
    <col min="739" max="739" width="11.42578125" style="1" customWidth="1"/>
    <col min="740" max="749" width="0" style="1" hidden="1" customWidth="1"/>
    <col min="750" max="753" width="14" style="1" customWidth="1"/>
    <col min="754" max="758" width="0" style="1" hidden="1" customWidth="1"/>
    <col min="759" max="759" width="21.42578125" style="1" customWidth="1"/>
    <col min="760" max="760" width="18.140625" style="1" customWidth="1"/>
    <col min="761" max="988" width="9" style="1"/>
    <col min="989" max="989" width="8.5703125" style="1" customWidth="1"/>
    <col min="990" max="990" width="42.140625" style="1" customWidth="1"/>
    <col min="991" max="993" width="0" style="1" hidden="1" customWidth="1"/>
    <col min="994" max="994" width="14.28515625" style="1" customWidth="1"/>
    <col min="995" max="995" width="11.42578125" style="1" customWidth="1"/>
    <col min="996" max="1005" width="0" style="1" hidden="1" customWidth="1"/>
    <col min="1006" max="1009" width="14" style="1" customWidth="1"/>
    <col min="1010" max="1014" width="0" style="1" hidden="1" customWidth="1"/>
    <col min="1015" max="1015" width="21.42578125" style="1" customWidth="1"/>
    <col min="1016" max="1016" width="18.140625" style="1" customWidth="1"/>
    <col min="1017" max="1244" width="9" style="1"/>
    <col min="1245" max="1245" width="8.5703125" style="1" customWidth="1"/>
    <col min="1246" max="1246" width="42.140625" style="1" customWidth="1"/>
    <col min="1247" max="1249" width="0" style="1" hidden="1" customWidth="1"/>
    <col min="1250" max="1250" width="14.28515625" style="1" customWidth="1"/>
    <col min="1251" max="1251" width="11.42578125" style="1" customWidth="1"/>
    <col min="1252" max="1261" width="0" style="1" hidden="1" customWidth="1"/>
    <col min="1262" max="1265" width="14" style="1" customWidth="1"/>
    <col min="1266" max="1270" width="0" style="1" hidden="1" customWidth="1"/>
    <col min="1271" max="1271" width="21.42578125" style="1" customWidth="1"/>
    <col min="1272" max="1272" width="18.140625" style="1" customWidth="1"/>
    <col min="1273" max="1500" width="9" style="1"/>
    <col min="1501" max="1501" width="8.5703125" style="1" customWidth="1"/>
    <col min="1502" max="1502" width="42.140625" style="1" customWidth="1"/>
    <col min="1503" max="1505" width="0" style="1" hidden="1" customWidth="1"/>
    <col min="1506" max="1506" width="14.28515625" style="1" customWidth="1"/>
    <col min="1507" max="1507" width="11.42578125" style="1" customWidth="1"/>
    <col min="1508" max="1517" width="0" style="1" hidden="1" customWidth="1"/>
    <col min="1518" max="1521" width="14" style="1" customWidth="1"/>
    <col min="1522" max="1526" width="0" style="1" hidden="1" customWidth="1"/>
    <col min="1527" max="1527" width="21.42578125" style="1" customWidth="1"/>
    <col min="1528" max="1528" width="18.140625" style="1" customWidth="1"/>
    <col min="1529" max="1756" width="9" style="1"/>
    <col min="1757" max="1757" width="8.5703125" style="1" customWidth="1"/>
    <col min="1758" max="1758" width="42.140625" style="1" customWidth="1"/>
    <col min="1759" max="1761" width="0" style="1" hidden="1" customWidth="1"/>
    <col min="1762" max="1762" width="14.28515625" style="1" customWidth="1"/>
    <col min="1763" max="1763" width="11.42578125" style="1" customWidth="1"/>
    <col min="1764" max="1773" width="0" style="1" hidden="1" customWidth="1"/>
    <col min="1774" max="1777" width="14" style="1" customWidth="1"/>
    <col min="1778" max="1782" width="0" style="1" hidden="1" customWidth="1"/>
    <col min="1783" max="1783" width="21.42578125" style="1" customWidth="1"/>
    <col min="1784" max="1784" width="18.140625" style="1" customWidth="1"/>
    <col min="1785" max="2012" width="9" style="1"/>
    <col min="2013" max="2013" width="8.5703125" style="1" customWidth="1"/>
    <col min="2014" max="2014" width="42.140625" style="1" customWidth="1"/>
    <col min="2015" max="2017" width="0" style="1" hidden="1" customWidth="1"/>
    <col min="2018" max="2018" width="14.28515625" style="1" customWidth="1"/>
    <col min="2019" max="2019" width="11.42578125" style="1" customWidth="1"/>
    <col min="2020" max="2029" width="0" style="1" hidden="1" customWidth="1"/>
    <col min="2030" max="2033" width="14" style="1" customWidth="1"/>
    <col min="2034" max="2038" width="0" style="1" hidden="1" customWidth="1"/>
    <col min="2039" max="2039" width="21.42578125" style="1" customWidth="1"/>
    <col min="2040" max="2040" width="18.140625" style="1" customWidth="1"/>
    <col min="2041" max="2268" width="9" style="1"/>
    <col min="2269" max="2269" width="8.5703125" style="1" customWidth="1"/>
    <col min="2270" max="2270" width="42.140625" style="1" customWidth="1"/>
    <col min="2271" max="2273" width="0" style="1" hidden="1" customWidth="1"/>
    <col min="2274" max="2274" width="14.28515625" style="1" customWidth="1"/>
    <col min="2275" max="2275" width="11.42578125" style="1" customWidth="1"/>
    <col min="2276" max="2285" width="0" style="1" hidden="1" customWidth="1"/>
    <col min="2286" max="2289" width="14" style="1" customWidth="1"/>
    <col min="2290" max="2294" width="0" style="1" hidden="1" customWidth="1"/>
    <col min="2295" max="2295" width="21.42578125" style="1" customWidth="1"/>
    <col min="2296" max="2296" width="18.140625" style="1" customWidth="1"/>
    <col min="2297" max="2524" width="9" style="1"/>
    <col min="2525" max="2525" width="8.5703125" style="1" customWidth="1"/>
    <col min="2526" max="2526" width="42.140625" style="1" customWidth="1"/>
    <col min="2527" max="2529" width="0" style="1" hidden="1" customWidth="1"/>
    <col min="2530" max="2530" width="14.28515625" style="1" customWidth="1"/>
    <col min="2531" max="2531" width="11.42578125" style="1" customWidth="1"/>
    <col min="2532" max="2541" width="0" style="1" hidden="1" customWidth="1"/>
    <col min="2542" max="2545" width="14" style="1" customWidth="1"/>
    <col min="2546" max="2550" width="0" style="1" hidden="1" customWidth="1"/>
    <col min="2551" max="2551" width="21.42578125" style="1" customWidth="1"/>
    <col min="2552" max="2552" width="18.140625" style="1" customWidth="1"/>
    <col min="2553" max="2780" width="9" style="1"/>
    <col min="2781" max="2781" width="8.5703125" style="1" customWidth="1"/>
    <col min="2782" max="2782" width="42.140625" style="1" customWidth="1"/>
    <col min="2783" max="2785" width="0" style="1" hidden="1" customWidth="1"/>
    <col min="2786" max="2786" width="14.28515625" style="1" customWidth="1"/>
    <col min="2787" max="2787" width="11.42578125" style="1" customWidth="1"/>
    <col min="2788" max="2797" width="0" style="1" hidden="1" customWidth="1"/>
    <col min="2798" max="2801" width="14" style="1" customWidth="1"/>
    <col min="2802" max="2806" width="0" style="1" hidden="1" customWidth="1"/>
    <col min="2807" max="2807" width="21.42578125" style="1" customWidth="1"/>
    <col min="2808" max="2808" width="18.140625" style="1" customWidth="1"/>
    <col min="2809" max="3036" width="9" style="1"/>
    <col min="3037" max="3037" width="8.5703125" style="1" customWidth="1"/>
    <col min="3038" max="3038" width="42.140625" style="1" customWidth="1"/>
    <col min="3039" max="3041" width="0" style="1" hidden="1" customWidth="1"/>
    <col min="3042" max="3042" width="14.28515625" style="1" customWidth="1"/>
    <col min="3043" max="3043" width="11.42578125" style="1" customWidth="1"/>
    <col min="3044" max="3053" width="0" style="1" hidden="1" customWidth="1"/>
    <col min="3054" max="3057" width="14" style="1" customWidth="1"/>
    <col min="3058" max="3062" width="0" style="1" hidden="1" customWidth="1"/>
    <col min="3063" max="3063" width="21.42578125" style="1" customWidth="1"/>
    <col min="3064" max="3064" width="18.140625" style="1" customWidth="1"/>
    <col min="3065" max="3292" width="9" style="1"/>
    <col min="3293" max="3293" width="8.5703125" style="1" customWidth="1"/>
    <col min="3294" max="3294" width="42.140625" style="1" customWidth="1"/>
    <col min="3295" max="3297" width="0" style="1" hidden="1" customWidth="1"/>
    <col min="3298" max="3298" width="14.28515625" style="1" customWidth="1"/>
    <col min="3299" max="3299" width="11.42578125" style="1" customWidth="1"/>
    <col min="3300" max="3309" width="0" style="1" hidden="1" customWidth="1"/>
    <col min="3310" max="3313" width="14" style="1" customWidth="1"/>
    <col min="3314" max="3318" width="0" style="1" hidden="1" customWidth="1"/>
    <col min="3319" max="3319" width="21.42578125" style="1" customWidth="1"/>
    <col min="3320" max="3320" width="18.140625" style="1" customWidth="1"/>
    <col min="3321" max="3548" width="9" style="1"/>
    <col min="3549" max="3549" width="8.5703125" style="1" customWidth="1"/>
    <col min="3550" max="3550" width="42.140625" style="1" customWidth="1"/>
    <col min="3551" max="3553" width="0" style="1" hidden="1" customWidth="1"/>
    <col min="3554" max="3554" width="14.28515625" style="1" customWidth="1"/>
    <col min="3555" max="3555" width="11.42578125" style="1" customWidth="1"/>
    <col min="3556" max="3565" width="0" style="1" hidden="1" customWidth="1"/>
    <col min="3566" max="3569" width="14" style="1" customWidth="1"/>
    <col min="3570" max="3574" width="0" style="1" hidden="1" customWidth="1"/>
    <col min="3575" max="3575" width="21.42578125" style="1" customWidth="1"/>
    <col min="3576" max="3576" width="18.140625" style="1" customWidth="1"/>
    <col min="3577" max="3804" width="9" style="1"/>
    <col min="3805" max="3805" width="8.5703125" style="1" customWidth="1"/>
    <col min="3806" max="3806" width="42.140625" style="1" customWidth="1"/>
    <col min="3807" max="3809" width="0" style="1" hidden="1" customWidth="1"/>
    <col min="3810" max="3810" width="14.28515625" style="1" customWidth="1"/>
    <col min="3811" max="3811" width="11.42578125" style="1" customWidth="1"/>
    <col min="3812" max="3821" width="0" style="1" hidden="1" customWidth="1"/>
    <col min="3822" max="3825" width="14" style="1" customWidth="1"/>
    <col min="3826" max="3830" width="0" style="1" hidden="1" customWidth="1"/>
    <col min="3831" max="3831" width="21.42578125" style="1" customWidth="1"/>
    <col min="3832" max="3832" width="18.140625" style="1" customWidth="1"/>
    <col min="3833" max="4060" width="9" style="1"/>
    <col min="4061" max="4061" width="8.5703125" style="1" customWidth="1"/>
    <col min="4062" max="4062" width="42.140625" style="1" customWidth="1"/>
    <col min="4063" max="4065" width="0" style="1" hidden="1" customWidth="1"/>
    <col min="4066" max="4066" width="14.28515625" style="1" customWidth="1"/>
    <col min="4067" max="4067" width="11.42578125" style="1" customWidth="1"/>
    <col min="4068" max="4077" width="0" style="1" hidden="1" customWidth="1"/>
    <col min="4078" max="4081" width="14" style="1" customWidth="1"/>
    <col min="4082" max="4086" width="0" style="1" hidden="1" customWidth="1"/>
    <col min="4087" max="4087" width="21.42578125" style="1" customWidth="1"/>
    <col min="4088" max="4088" width="18.140625" style="1" customWidth="1"/>
    <col min="4089" max="4316" width="9" style="1"/>
    <col min="4317" max="4317" width="8.5703125" style="1" customWidth="1"/>
    <col min="4318" max="4318" width="42.140625" style="1" customWidth="1"/>
    <col min="4319" max="4321" width="0" style="1" hidden="1" customWidth="1"/>
    <col min="4322" max="4322" width="14.28515625" style="1" customWidth="1"/>
    <col min="4323" max="4323" width="11.42578125" style="1" customWidth="1"/>
    <col min="4324" max="4333" width="0" style="1" hidden="1" customWidth="1"/>
    <col min="4334" max="4337" width="14" style="1" customWidth="1"/>
    <col min="4338" max="4342" width="0" style="1" hidden="1" customWidth="1"/>
    <col min="4343" max="4343" width="21.42578125" style="1" customWidth="1"/>
    <col min="4344" max="4344" width="18.140625" style="1" customWidth="1"/>
    <col min="4345" max="4572" width="9" style="1"/>
    <col min="4573" max="4573" width="8.5703125" style="1" customWidth="1"/>
    <col min="4574" max="4574" width="42.140625" style="1" customWidth="1"/>
    <col min="4575" max="4577" width="0" style="1" hidden="1" customWidth="1"/>
    <col min="4578" max="4578" width="14.28515625" style="1" customWidth="1"/>
    <col min="4579" max="4579" width="11.42578125" style="1" customWidth="1"/>
    <col min="4580" max="4589" width="0" style="1" hidden="1" customWidth="1"/>
    <col min="4590" max="4593" width="14" style="1" customWidth="1"/>
    <col min="4594" max="4598" width="0" style="1" hidden="1" customWidth="1"/>
    <col min="4599" max="4599" width="21.42578125" style="1" customWidth="1"/>
    <col min="4600" max="4600" width="18.140625" style="1" customWidth="1"/>
    <col min="4601" max="4828" width="9" style="1"/>
    <col min="4829" max="4829" width="8.5703125" style="1" customWidth="1"/>
    <col min="4830" max="4830" width="42.140625" style="1" customWidth="1"/>
    <col min="4831" max="4833" width="0" style="1" hidden="1" customWidth="1"/>
    <col min="4834" max="4834" width="14.28515625" style="1" customWidth="1"/>
    <col min="4835" max="4835" width="11.42578125" style="1" customWidth="1"/>
    <col min="4836" max="4845" width="0" style="1" hidden="1" customWidth="1"/>
    <col min="4846" max="4849" width="14" style="1" customWidth="1"/>
    <col min="4850" max="4854" width="0" style="1" hidden="1" customWidth="1"/>
    <col min="4855" max="4855" width="21.42578125" style="1" customWidth="1"/>
    <col min="4856" max="4856" width="18.140625" style="1" customWidth="1"/>
    <col min="4857" max="5084" width="9" style="1"/>
    <col min="5085" max="5085" width="8.5703125" style="1" customWidth="1"/>
    <col min="5086" max="5086" width="42.140625" style="1" customWidth="1"/>
    <col min="5087" max="5089" width="0" style="1" hidden="1" customWidth="1"/>
    <col min="5090" max="5090" width="14.28515625" style="1" customWidth="1"/>
    <col min="5091" max="5091" width="11.42578125" style="1" customWidth="1"/>
    <col min="5092" max="5101" width="0" style="1" hidden="1" customWidth="1"/>
    <col min="5102" max="5105" width="14" style="1" customWidth="1"/>
    <col min="5106" max="5110" width="0" style="1" hidden="1" customWidth="1"/>
    <col min="5111" max="5111" width="21.42578125" style="1" customWidth="1"/>
    <col min="5112" max="5112" width="18.140625" style="1" customWidth="1"/>
    <col min="5113" max="5340" width="9" style="1"/>
    <col min="5341" max="5341" width="8.5703125" style="1" customWidth="1"/>
    <col min="5342" max="5342" width="42.140625" style="1" customWidth="1"/>
    <col min="5343" max="5345" width="0" style="1" hidden="1" customWidth="1"/>
    <col min="5346" max="5346" width="14.28515625" style="1" customWidth="1"/>
    <col min="5347" max="5347" width="11.42578125" style="1" customWidth="1"/>
    <col min="5348" max="5357" width="0" style="1" hidden="1" customWidth="1"/>
    <col min="5358" max="5361" width="14" style="1" customWidth="1"/>
    <col min="5362" max="5366" width="0" style="1" hidden="1" customWidth="1"/>
    <col min="5367" max="5367" width="21.42578125" style="1" customWidth="1"/>
    <col min="5368" max="5368" width="18.140625" style="1" customWidth="1"/>
    <col min="5369" max="5596" width="9" style="1"/>
    <col min="5597" max="5597" width="8.5703125" style="1" customWidth="1"/>
    <col min="5598" max="5598" width="42.140625" style="1" customWidth="1"/>
    <col min="5599" max="5601" width="0" style="1" hidden="1" customWidth="1"/>
    <col min="5602" max="5602" width="14.28515625" style="1" customWidth="1"/>
    <col min="5603" max="5603" width="11.42578125" style="1" customWidth="1"/>
    <col min="5604" max="5613" width="0" style="1" hidden="1" customWidth="1"/>
    <col min="5614" max="5617" width="14" style="1" customWidth="1"/>
    <col min="5618" max="5622" width="0" style="1" hidden="1" customWidth="1"/>
    <col min="5623" max="5623" width="21.42578125" style="1" customWidth="1"/>
    <col min="5624" max="5624" width="18.140625" style="1" customWidth="1"/>
    <col min="5625" max="5852" width="9" style="1"/>
    <col min="5853" max="5853" width="8.5703125" style="1" customWidth="1"/>
    <col min="5854" max="5854" width="42.140625" style="1" customWidth="1"/>
    <col min="5855" max="5857" width="0" style="1" hidden="1" customWidth="1"/>
    <col min="5858" max="5858" width="14.28515625" style="1" customWidth="1"/>
    <col min="5859" max="5859" width="11.42578125" style="1" customWidth="1"/>
    <col min="5860" max="5869" width="0" style="1" hidden="1" customWidth="1"/>
    <col min="5870" max="5873" width="14" style="1" customWidth="1"/>
    <col min="5874" max="5878" width="0" style="1" hidden="1" customWidth="1"/>
    <col min="5879" max="5879" width="21.42578125" style="1" customWidth="1"/>
    <col min="5880" max="5880" width="18.140625" style="1" customWidth="1"/>
    <col min="5881" max="6108" width="9" style="1"/>
    <col min="6109" max="6109" width="8.5703125" style="1" customWidth="1"/>
    <col min="6110" max="6110" width="42.140625" style="1" customWidth="1"/>
    <col min="6111" max="6113" width="0" style="1" hidden="1" customWidth="1"/>
    <col min="6114" max="6114" width="14.28515625" style="1" customWidth="1"/>
    <col min="6115" max="6115" width="11.42578125" style="1" customWidth="1"/>
    <col min="6116" max="6125" width="0" style="1" hidden="1" customWidth="1"/>
    <col min="6126" max="6129" width="14" style="1" customWidth="1"/>
    <col min="6130" max="6134" width="0" style="1" hidden="1" customWidth="1"/>
    <col min="6135" max="6135" width="21.42578125" style="1" customWidth="1"/>
    <col min="6136" max="6136" width="18.140625" style="1" customWidth="1"/>
    <col min="6137" max="6364" width="9" style="1"/>
    <col min="6365" max="6365" width="8.5703125" style="1" customWidth="1"/>
    <col min="6366" max="6366" width="42.140625" style="1" customWidth="1"/>
    <col min="6367" max="6369" width="0" style="1" hidden="1" customWidth="1"/>
    <col min="6370" max="6370" width="14.28515625" style="1" customWidth="1"/>
    <col min="6371" max="6371" width="11.42578125" style="1" customWidth="1"/>
    <col min="6372" max="6381" width="0" style="1" hidden="1" customWidth="1"/>
    <col min="6382" max="6385" width="14" style="1" customWidth="1"/>
    <col min="6386" max="6390" width="0" style="1" hidden="1" customWidth="1"/>
    <col min="6391" max="6391" width="21.42578125" style="1" customWidth="1"/>
    <col min="6392" max="6392" width="18.140625" style="1" customWidth="1"/>
    <col min="6393" max="6620" width="9" style="1"/>
    <col min="6621" max="6621" width="8.5703125" style="1" customWidth="1"/>
    <col min="6622" max="6622" width="42.140625" style="1" customWidth="1"/>
    <col min="6623" max="6625" width="0" style="1" hidden="1" customWidth="1"/>
    <col min="6626" max="6626" width="14.28515625" style="1" customWidth="1"/>
    <col min="6627" max="6627" width="11.42578125" style="1" customWidth="1"/>
    <col min="6628" max="6637" width="0" style="1" hidden="1" customWidth="1"/>
    <col min="6638" max="6641" width="14" style="1" customWidth="1"/>
    <col min="6642" max="6646" width="0" style="1" hidden="1" customWidth="1"/>
    <col min="6647" max="6647" width="21.42578125" style="1" customWidth="1"/>
    <col min="6648" max="6648" width="18.140625" style="1" customWidth="1"/>
    <col min="6649" max="6876" width="9" style="1"/>
    <col min="6877" max="6877" width="8.5703125" style="1" customWidth="1"/>
    <col min="6878" max="6878" width="42.140625" style="1" customWidth="1"/>
    <col min="6879" max="6881" width="0" style="1" hidden="1" customWidth="1"/>
    <col min="6882" max="6882" width="14.28515625" style="1" customWidth="1"/>
    <col min="6883" max="6883" width="11.42578125" style="1" customWidth="1"/>
    <col min="6884" max="6893" width="0" style="1" hidden="1" customWidth="1"/>
    <col min="6894" max="6897" width="14" style="1" customWidth="1"/>
    <col min="6898" max="6902" width="0" style="1" hidden="1" customWidth="1"/>
    <col min="6903" max="6903" width="21.42578125" style="1" customWidth="1"/>
    <col min="6904" max="6904" width="18.140625" style="1" customWidth="1"/>
    <col min="6905" max="7132" width="9" style="1"/>
    <col min="7133" max="7133" width="8.5703125" style="1" customWidth="1"/>
    <col min="7134" max="7134" width="42.140625" style="1" customWidth="1"/>
    <col min="7135" max="7137" width="0" style="1" hidden="1" customWidth="1"/>
    <col min="7138" max="7138" width="14.28515625" style="1" customWidth="1"/>
    <col min="7139" max="7139" width="11.42578125" style="1" customWidth="1"/>
    <col min="7140" max="7149" width="0" style="1" hidden="1" customWidth="1"/>
    <col min="7150" max="7153" width="14" style="1" customWidth="1"/>
    <col min="7154" max="7158" width="0" style="1" hidden="1" customWidth="1"/>
    <col min="7159" max="7159" width="21.42578125" style="1" customWidth="1"/>
    <col min="7160" max="7160" width="18.140625" style="1" customWidth="1"/>
    <col min="7161" max="7388" width="9" style="1"/>
    <col min="7389" max="7389" width="8.5703125" style="1" customWidth="1"/>
    <col min="7390" max="7390" width="42.140625" style="1" customWidth="1"/>
    <col min="7391" max="7393" width="0" style="1" hidden="1" customWidth="1"/>
    <col min="7394" max="7394" width="14.28515625" style="1" customWidth="1"/>
    <col min="7395" max="7395" width="11.42578125" style="1" customWidth="1"/>
    <col min="7396" max="7405" width="0" style="1" hidden="1" customWidth="1"/>
    <col min="7406" max="7409" width="14" style="1" customWidth="1"/>
    <col min="7410" max="7414" width="0" style="1" hidden="1" customWidth="1"/>
    <col min="7415" max="7415" width="21.42578125" style="1" customWidth="1"/>
    <col min="7416" max="7416" width="18.140625" style="1" customWidth="1"/>
    <col min="7417" max="7644" width="9" style="1"/>
    <col min="7645" max="7645" width="8.5703125" style="1" customWidth="1"/>
    <col min="7646" max="7646" width="42.140625" style="1" customWidth="1"/>
    <col min="7647" max="7649" width="0" style="1" hidden="1" customWidth="1"/>
    <col min="7650" max="7650" width="14.28515625" style="1" customWidth="1"/>
    <col min="7651" max="7651" width="11.42578125" style="1" customWidth="1"/>
    <col min="7652" max="7661" width="0" style="1" hidden="1" customWidth="1"/>
    <col min="7662" max="7665" width="14" style="1" customWidth="1"/>
    <col min="7666" max="7670" width="0" style="1" hidden="1" customWidth="1"/>
    <col min="7671" max="7671" width="21.42578125" style="1" customWidth="1"/>
    <col min="7672" max="7672" width="18.140625" style="1" customWidth="1"/>
    <col min="7673" max="7900" width="9" style="1"/>
    <col min="7901" max="7901" width="8.5703125" style="1" customWidth="1"/>
    <col min="7902" max="7902" width="42.140625" style="1" customWidth="1"/>
    <col min="7903" max="7905" width="0" style="1" hidden="1" customWidth="1"/>
    <col min="7906" max="7906" width="14.28515625" style="1" customWidth="1"/>
    <col min="7907" max="7907" width="11.42578125" style="1" customWidth="1"/>
    <col min="7908" max="7917" width="0" style="1" hidden="1" customWidth="1"/>
    <col min="7918" max="7921" width="14" style="1" customWidth="1"/>
    <col min="7922" max="7926" width="0" style="1" hidden="1" customWidth="1"/>
    <col min="7927" max="7927" width="21.42578125" style="1" customWidth="1"/>
    <col min="7928" max="7928" width="18.140625" style="1" customWidth="1"/>
    <col min="7929" max="8156" width="9" style="1"/>
    <col min="8157" max="8157" width="8.5703125" style="1" customWidth="1"/>
    <col min="8158" max="8158" width="42.140625" style="1" customWidth="1"/>
    <col min="8159" max="8161" width="0" style="1" hidden="1" customWidth="1"/>
    <col min="8162" max="8162" width="14.28515625" style="1" customWidth="1"/>
    <col min="8163" max="8163" width="11.42578125" style="1" customWidth="1"/>
    <col min="8164" max="8173" width="0" style="1" hidden="1" customWidth="1"/>
    <col min="8174" max="8177" width="14" style="1" customWidth="1"/>
    <col min="8178" max="8182" width="0" style="1" hidden="1" customWidth="1"/>
    <col min="8183" max="8183" width="21.42578125" style="1" customWidth="1"/>
    <col min="8184" max="8184" width="18.140625" style="1" customWidth="1"/>
    <col min="8185" max="8412" width="9" style="1"/>
    <col min="8413" max="8413" width="8.5703125" style="1" customWidth="1"/>
    <col min="8414" max="8414" width="42.140625" style="1" customWidth="1"/>
    <col min="8415" max="8417" width="0" style="1" hidden="1" customWidth="1"/>
    <col min="8418" max="8418" width="14.28515625" style="1" customWidth="1"/>
    <col min="8419" max="8419" width="11.42578125" style="1" customWidth="1"/>
    <col min="8420" max="8429" width="0" style="1" hidden="1" customWidth="1"/>
    <col min="8430" max="8433" width="14" style="1" customWidth="1"/>
    <col min="8434" max="8438" width="0" style="1" hidden="1" customWidth="1"/>
    <col min="8439" max="8439" width="21.42578125" style="1" customWidth="1"/>
    <col min="8440" max="8440" width="18.140625" style="1" customWidth="1"/>
    <col min="8441" max="8668" width="9" style="1"/>
    <col min="8669" max="8669" width="8.5703125" style="1" customWidth="1"/>
    <col min="8670" max="8670" width="42.140625" style="1" customWidth="1"/>
    <col min="8671" max="8673" width="0" style="1" hidden="1" customWidth="1"/>
    <col min="8674" max="8674" width="14.28515625" style="1" customWidth="1"/>
    <col min="8675" max="8675" width="11.42578125" style="1" customWidth="1"/>
    <col min="8676" max="8685" width="0" style="1" hidden="1" customWidth="1"/>
    <col min="8686" max="8689" width="14" style="1" customWidth="1"/>
    <col min="8690" max="8694" width="0" style="1" hidden="1" customWidth="1"/>
    <col min="8695" max="8695" width="21.42578125" style="1" customWidth="1"/>
    <col min="8696" max="8696" width="18.140625" style="1" customWidth="1"/>
    <col min="8697" max="8924" width="9" style="1"/>
    <col min="8925" max="8925" width="8.5703125" style="1" customWidth="1"/>
    <col min="8926" max="8926" width="42.140625" style="1" customWidth="1"/>
    <col min="8927" max="8929" width="0" style="1" hidden="1" customWidth="1"/>
    <col min="8930" max="8930" width="14.28515625" style="1" customWidth="1"/>
    <col min="8931" max="8931" width="11.42578125" style="1" customWidth="1"/>
    <col min="8932" max="8941" width="0" style="1" hidden="1" customWidth="1"/>
    <col min="8942" max="8945" width="14" style="1" customWidth="1"/>
    <col min="8946" max="8950" width="0" style="1" hidden="1" customWidth="1"/>
    <col min="8951" max="8951" width="21.42578125" style="1" customWidth="1"/>
    <col min="8952" max="8952" width="18.140625" style="1" customWidth="1"/>
    <col min="8953" max="9180" width="9" style="1"/>
    <col min="9181" max="9181" width="8.5703125" style="1" customWidth="1"/>
    <col min="9182" max="9182" width="42.140625" style="1" customWidth="1"/>
    <col min="9183" max="9185" width="0" style="1" hidden="1" customWidth="1"/>
    <col min="9186" max="9186" width="14.28515625" style="1" customWidth="1"/>
    <col min="9187" max="9187" width="11.42578125" style="1" customWidth="1"/>
    <col min="9188" max="9197" width="0" style="1" hidden="1" customWidth="1"/>
    <col min="9198" max="9201" width="14" style="1" customWidth="1"/>
    <col min="9202" max="9206" width="0" style="1" hidden="1" customWidth="1"/>
    <col min="9207" max="9207" width="21.42578125" style="1" customWidth="1"/>
    <col min="9208" max="9208" width="18.140625" style="1" customWidth="1"/>
    <col min="9209" max="9436" width="9" style="1"/>
    <col min="9437" max="9437" width="8.5703125" style="1" customWidth="1"/>
    <col min="9438" max="9438" width="42.140625" style="1" customWidth="1"/>
    <col min="9439" max="9441" width="0" style="1" hidden="1" customWidth="1"/>
    <col min="9442" max="9442" width="14.28515625" style="1" customWidth="1"/>
    <col min="9443" max="9443" width="11.42578125" style="1" customWidth="1"/>
    <col min="9444" max="9453" width="0" style="1" hidden="1" customWidth="1"/>
    <col min="9454" max="9457" width="14" style="1" customWidth="1"/>
    <col min="9458" max="9462" width="0" style="1" hidden="1" customWidth="1"/>
    <col min="9463" max="9463" width="21.42578125" style="1" customWidth="1"/>
    <col min="9464" max="9464" width="18.140625" style="1" customWidth="1"/>
    <col min="9465" max="9692" width="9" style="1"/>
    <col min="9693" max="9693" width="8.5703125" style="1" customWidth="1"/>
    <col min="9694" max="9694" width="42.140625" style="1" customWidth="1"/>
    <col min="9695" max="9697" width="0" style="1" hidden="1" customWidth="1"/>
    <col min="9698" max="9698" width="14.28515625" style="1" customWidth="1"/>
    <col min="9699" max="9699" width="11.42578125" style="1" customWidth="1"/>
    <col min="9700" max="9709" width="0" style="1" hidden="1" customWidth="1"/>
    <col min="9710" max="9713" width="14" style="1" customWidth="1"/>
    <col min="9714" max="9718" width="0" style="1" hidden="1" customWidth="1"/>
    <col min="9719" max="9719" width="21.42578125" style="1" customWidth="1"/>
    <col min="9720" max="9720" width="18.140625" style="1" customWidth="1"/>
    <col min="9721" max="9948" width="9" style="1"/>
    <col min="9949" max="9949" width="8.5703125" style="1" customWidth="1"/>
    <col min="9950" max="9950" width="42.140625" style="1" customWidth="1"/>
    <col min="9951" max="9953" width="0" style="1" hidden="1" customWidth="1"/>
    <col min="9954" max="9954" width="14.28515625" style="1" customWidth="1"/>
    <col min="9955" max="9955" width="11.42578125" style="1" customWidth="1"/>
    <col min="9956" max="9965" width="0" style="1" hidden="1" customWidth="1"/>
    <col min="9966" max="9969" width="14" style="1" customWidth="1"/>
    <col min="9970" max="9974" width="0" style="1" hidden="1" customWidth="1"/>
    <col min="9975" max="9975" width="21.42578125" style="1" customWidth="1"/>
    <col min="9976" max="9976" width="18.140625" style="1" customWidth="1"/>
    <col min="9977" max="10204" width="9" style="1"/>
    <col min="10205" max="10205" width="8.5703125" style="1" customWidth="1"/>
    <col min="10206" max="10206" width="42.140625" style="1" customWidth="1"/>
    <col min="10207" max="10209" width="0" style="1" hidden="1" customWidth="1"/>
    <col min="10210" max="10210" width="14.28515625" style="1" customWidth="1"/>
    <col min="10211" max="10211" width="11.42578125" style="1" customWidth="1"/>
    <col min="10212" max="10221" width="0" style="1" hidden="1" customWidth="1"/>
    <col min="10222" max="10225" width="14" style="1" customWidth="1"/>
    <col min="10226" max="10230" width="0" style="1" hidden="1" customWidth="1"/>
    <col min="10231" max="10231" width="21.42578125" style="1" customWidth="1"/>
    <col min="10232" max="10232" width="18.140625" style="1" customWidth="1"/>
    <col min="10233" max="10460" width="9" style="1"/>
    <col min="10461" max="10461" width="8.5703125" style="1" customWidth="1"/>
    <col min="10462" max="10462" width="42.140625" style="1" customWidth="1"/>
    <col min="10463" max="10465" width="0" style="1" hidden="1" customWidth="1"/>
    <col min="10466" max="10466" width="14.28515625" style="1" customWidth="1"/>
    <col min="10467" max="10467" width="11.42578125" style="1" customWidth="1"/>
    <col min="10468" max="10477" width="0" style="1" hidden="1" customWidth="1"/>
    <col min="10478" max="10481" width="14" style="1" customWidth="1"/>
    <col min="10482" max="10486" width="0" style="1" hidden="1" customWidth="1"/>
    <col min="10487" max="10487" width="21.42578125" style="1" customWidth="1"/>
    <col min="10488" max="10488" width="18.140625" style="1" customWidth="1"/>
    <col min="10489" max="10716" width="9" style="1"/>
    <col min="10717" max="10717" width="8.5703125" style="1" customWidth="1"/>
    <col min="10718" max="10718" width="42.140625" style="1" customWidth="1"/>
    <col min="10719" max="10721" width="0" style="1" hidden="1" customWidth="1"/>
    <col min="10722" max="10722" width="14.28515625" style="1" customWidth="1"/>
    <col min="10723" max="10723" width="11.42578125" style="1" customWidth="1"/>
    <col min="10724" max="10733" width="0" style="1" hidden="1" customWidth="1"/>
    <col min="10734" max="10737" width="14" style="1" customWidth="1"/>
    <col min="10738" max="10742" width="0" style="1" hidden="1" customWidth="1"/>
    <col min="10743" max="10743" width="21.42578125" style="1" customWidth="1"/>
    <col min="10744" max="10744" width="18.140625" style="1" customWidth="1"/>
    <col min="10745" max="10972" width="9" style="1"/>
    <col min="10973" max="10973" width="8.5703125" style="1" customWidth="1"/>
    <col min="10974" max="10974" width="42.140625" style="1" customWidth="1"/>
    <col min="10975" max="10977" width="0" style="1" hidden="1" customWidth="1"/>
    <col min="10978" max="10978" width="14.28515625" style="1" customWidth="1"/>
    <col min="10979" max="10979" width="11.42578125" style="1" customWidth="1"/>
    <col min="10980" max="10989" width="0" style="1" hidden="1" customWidth="1"/>
    <col min="10990" max="10993" width="14" style="1" customWidth="1"/>
    <col min="10994" max="10998" width="0" style="1" hidden="1" customWidth="1"/>
    <col min="10999" max="10999" width="21.42578125" style="1" customWidth="1"/>
    <col min="11000" max="11000" width="18.140625" style="1" customWidth="1"/>
    <col min="11001" max="11228" width="9" style="1"/>
    <col min="11229" max="11229" width="8.5703125" style="1" customWidth="1"/>
    <col min="11230" max="11230" width="42.140625" style="1" customWidth="1"/>
    <col min="11231" max="11233" width="0" style="1" hidden="1" customWidth="1"/>
    <col min="11234" max="11234" width="14.28515625" style="1" customWidth="1"/>
    <col min="11235" max="11235" width="11.42578125" style="1" customWidth="1"/>
    <col min="11236" max="11245" width="0" style="1" hidden="1" customWidth="1"/>
    <col min="11246" max="11249" width="14" style="1" customWidth="1"/>
    <col min="11250" max="11254" width="0" style="1" hidden="1" customWidth="1"/>
    <col min="11255" max="11255" width="21.42578125" style="1" customWidth="1"/>
    <col min="11256" max="11256" width="18.140625" style="1" customWidth="1"/>
    <col min="11257" max="11484" width="9" style="1"/>
    <col min="11485" max="11485" width="8.5703125" style="1" customWidth="1"/>
    <col min="11486" max="11486" width="42.140625" style="1" customWidth="1"/>
    <col min="11487" max="11489" width="0" style="1" hidden="1" customWidth="1"/>
    <col min="11490" max="11490" width="14.28515625" style="1" customWidth="1"/>
    <col min="11491" max="11491" width="11.42578125" style="1" customWidth="1"/>
    <col min="11492" max="11501" width="0" style="1" hidden="1" customWidth="1"/>
    <col min="11502" max="11505" width="14" style="1" customWidth="1"/>
    <col min="11506" max="11510" width="0" style="1" hidden="1" customWidth="1"/>
    <col min="11511" max="11511" width="21.42578125" style="1" customWidth="1"/>
    <col min="11512" max="11512" width="18.140625" style="1" customWidth="1"/>
    <col min="11513" max="11740" width="9" style="1"/>
    <col min="11741" max="11741" width="8.5703125" style="1" customWidth="1"/>
    <col min="11742" max="11742" width="42.140625" style="1" customWidth="1"/>
    <col min="11743" max="11745" width="0" style="1" hidden="1" customWidth="1"/>
    <col min="11746" max="11746" width="14.28515625" style="1" customWidth="1"/>
    <col min="11747" max="11747" width="11.42578125" style="1" customWidth="1"/>
    <col min="11748" max="11757" width="0" style="1" hidden="1" customWidth="1"/>
    <col min="11758" max="11761" width="14" style="1" customWidth="1"/>
    <col min="11762" max="11766" width="0" style="1" hidden="1" customWidth="1"/>
    <col min="11767" max="11767" width="21.42578125" style="1" customWidth="1"/>
    <col min="11768" max="11768" width="18.140625" style="1" customWidth="1"/>
    <col min="11769" max="11996" width="9" style="1"/>
    <col min="11997" max="11997" width="8.5703125" style="1" customWidth="1"/>
    <col min="11998" max="11998" width="42.140625" style="1" customWidth="1"/>
    <col min="11999" max="12001" width="0" style="1" hidden="1" customWidth="1"/>
    <col min="12002" max="12002" width="14.28515625" style="1" customWidth="1"/>
    <col min="12003" max="12003" width="11.42578125" style="1" customWidth="1"/>
    <col min="12004" max="12013" width="0" style="1" hidden="1" customWidth="1"/>
    <col min="12014" max="12017" width="14" style="1" customWidth="1"/>
    <col min="12018" max="12022" width="0" style="1" hidden="1" customWidth="1"/>
    <col min="12023" max="12023" width="21.42578125" style="1" customWidth="1"/>
    <col min="12024" max="12024" width="18.140625" style="1" customWidth="1"/>
    <col min="12025" max="12252" width="9" style="1"/>
    <col min="12253" max="12253" width="8.5703125" style="1" customWidth="1"/>
    <col min="12254" max="12254" width="42.140625" style="1" customWidth="1"/>
    <col min="12255" max="12257" width="0" style="1" hidden="1" customWidth="1"/>
    <col min="12258" max="12258" width="14.28515625" style="1" customWidth="1"/>
    <col min="12259" max="12259" width="11.42578125" style="1" customWidth="1"/>
    <col min="12260" max="12269" width="0" style="1" hidden="1" customWidth="1"/>
    <col min="12270" max="12273" width="14" style="1" customWidth="1"/>
    <col min="12274" max="12278" width="0" style="1" hidden="1" customWidth="1"/>
    <col min="12279" max="12279" width="21.42578125" style="1" customWidth="1"/>
    <col min="12280" max="12280" width="18.140625" style="1" customWidth="1"/>
    <col min="12281" max="12508" width="9" style="1"/>
    <col min="12509" max="12509" width="8.5703125" style="1" customWidth="1"/>
    <col min="12510" max="12510" width="42.140625" style="1" customWidth="1"/>
    <col min="12511" max="12513" width="0" style="1" hidden="1" customWidth="1"/>
    <col min="12514" max="12514" width="14.28515625" style="1" customWidth="1"/>
    <col min="12515" max="12515" width="11.42578125" style="1" customWidth="1"/>
    <col min="12516" max="12525" width="0" style="1" hidden="1" customWidth="1"/>
    <col min="12526" max="12529" width="14" style="1" customWidth="1"/>
    <col min="12530" max="12534" width="0" style="1" hidden="1" customWidth="1"/>
    <col min="12535" max="12535" width="21.42578125" style="1" customWidth="1"/>
    <col min="12536" max="12536" width="18.140625" style="1" customWidth="1"/>
    <col min="12537" max="12764" width="9" style="1"/>
    <col min="12765" max="12765" width="8.5703125" style="1" customWidth="1"/>
    <col min="12766" max="12766" width="42.140625" style="1" customWidth="1"/>
    <col min="12767" max="12769" width="0" style="1" hidden="1" customWidth="1"/>
    <col min="12770" max="12770" width="14.28515625" style="1" customWidth="1"/>
    <col min="12771" max="12771" width="11.42578125" style="1" customWidth="1"/>
    <col min="12772" max="12781" width="0" style="1" hidden="1" customWidth="1"/>
    <col min="12782" max="12785" width="14" style="1" customWidth="1"/>
    <col min="12786" max="12790" width="0" style="1" hidden="1" customWidth="1"/>
    <col min="12791" max="12791" width="21.42578125" style="1" customWidth="1"/>
    <col min="12792" max="12792" width="18.140625" style="1" customWidth="1"/>
    <col min="12793" max="13020" width="9" style="1"/>
    <col min="13021" max="13021" width="8.5703125" style="1" customWidth="1"/>
    <col min="13022" max="13022" width="42.140625" style="1" customWidth="1"/>
    <col min="13023" max="13025" width="0" style="1" hidden="1" customWidth="1"/>
    <col min="13026" max="13026" width="14.28515625" style="1" customWidth="1"/>
    <col min="13027" max="13027" width="11.42578125" style="1" customWidth="1"/>
    <col min="13028" max="13037" width="0" style="1" hidden="1" customWidth="1"/>
    <col min="13038" max="13041" width="14" style="1" customWidth="1"/>
    <col min="13042" max="13046" width="0" style="1" hidden="1" customWidth="1"/>
    <col min="13047" max="13047" width="21.42578125" style="1" customWidth="1"/>
    <col min="13048" max="13048" width="18.140625" style="1" customWidth="1"/>
    <col min="13049" max="13276" width="9" style="1"/>
    <col min="13277" max="13277" width="8.5703125" style="1" customWidth="1"/>
    <col min="13278" max="13278" width="42.140625" style="1" customWidth="1"/>
    <col min="13279" max="13281" width="0" style="1" hidden="1" customWidth="1"/>
    <col min="13282" max="13282" width="14.28515625" style="1" customWidth="1"/>
    <col min="13283" max="13283" width="11.42578125" style="1" customWidth="1"/>
    <col min="13284" max="13293" width="0" style="1" hidden="1" customWidth="1"/>
    <col min="13294" max="13297" width="14" style="1" customWidth="1"/>
    <col min="13298" max="13302" width="0" style="1" hidden="1" customWidth="1"/>
    <col min="13303" max="13303" width="21.42578125" style="1" customWidth="1"/>
    <col min="13304" max="13304" width="18.140625" style="1" customWidth="1"/>
    <col min="13305" max="13532" width="9" style="1"/>
    <col min="13533" max="13533" width="8.5703125" style="1" customWidth="1"/>
    <col min="13534" max="13534" width="42.140625" style="1" customWidth="1"/>
    <col min="13535" max="13537" width="0" style="1" hidden="1" customWidth="1"/>
    <col min="13538" max="13538" width="14.28515625" style="1" customWidth="1"/>
    <col min="13539" max="13539" width="11.42578125" style="1" customWidth="1"/>
    <col min="13540" max="13549" width="0" style="1" hidden="1" customWidth="1"/>
    <col min="13550" max="13553" width="14" style="1" customWidth="1"/>
    <col min="13554" max="13558" width="0" style="1" hidden="1" customWidth="1"/>
    <col min="13559" max="13559" width="21.42578125" style="1" customWidth="1"/>
    <col min="13560" max="13560" width="18.140625" style="1" customWidth="1"/>
    <col min="13561" max="13788" width="9" style="1"/>
    <col min="13789" max="13789" width="8.5703125" style="1" customWidth="1"/>
    <col min="13790" max="13790" width="42.140625" style="1" customWidth="1"/>
    <col min="13791" max="13793" width="0" style="1" hidden="1" customWidth="1"/>
    <col min="13794" max="13794" width="14.28515625" style="1" customWidth="1"/>
    <col min="13795" max="13795" width="11.42578125" style="1" customWidth="1"/>
    <col min="13796" max="13805" width="0" style="1" hidden="1" customWidth="1"/>
    <col min="13806" max="13809" width="14" style="1" customWidth="1"/>
    <col min="13810" max="13814" width="0" style="1" hidden="1" customWidth="1"/>
    <col min="13815" max="13815" width="21.42578125" style="1" customWidth="1"/>
    <col min="13816" max="13816" width="18.140625" style="1" customWidth="1"/>
    <col min="13817" max="14044" width="9" style="1"/>
    <col min="14045" max="14045" width="8.5703125" style="1" customWidth="1"/>
    <col min="14046" max="14046" width="42.140625" style="1" customWidth="1"/>
    <col min="14047" max="14049" width="0" style="1" hidden="1" customWidth="1"/>
    <col min="14050" max="14050" width="14.28515625" style="1" customWidth="1"/>
    <col min="14051" max="14051" width="11.42578125" style="1" customWidth="1"/>
    <col min="14052" max="14061" width="0" style="1" hidden="1" customWidth="1"/>
    <col min="14062" max="14065" width="14" style="1" customWidth="1"/>
    <col min="14066" max="14070" width="0" style="1" hidden="1" customWidth="1"/>
    <col min="14071" max="14071" width="21.42578125" style="1" customWidth="1"/>
    <col min="14072" max="14072" width="18.140625" style="1" customWidth="1"/>
    <col min="14073" max="14300" width="9" style="1"/>
    <col min="14301" max="14301" width="8.5703125" style="1" customWidth="1"/>
    <col min="14302" max="14302" width="42.140625" style="1" customWidth="1"/>
    <col min="14303" max="14305" width="0" style="1" hidden="1" customWidth="1"/>
    <col min="14306" max="14306" width="14.28515625" style="1" customWidth="1"/>
    <col min="14307" max="14307" width="11.42578125" style="1" customWidth="1"/>
    <col min="14308" max="14317" width="0" style="1" hidden="1" customWidth="1"/>
    <col min="14318" max="14321" width="14" style="1" customWidth="1"/>
    <col min="14322" max="14326" width="0" style="1" hidden="1" customWidth="1"/>
    <col min="14327" max="14327" width="21.42578125" style="1" customWidth="1"/>
    <col min="14328" max="14328" width="18.140625" style="1" customWidth="1"/>
    <col min="14329" max="14556" width="9" style="1"/>
    <col min="14557" max="14557" width="8.5703125" style="1" customWidth="1"/>
    <col min="14558" max="14558" width="42.140625" style="1" customWidth="1"/>
    <col min="14559" max="14561" width="0" style="1" hidden="1" customWidth="1"/>
    <col min="14562" max="14562" width="14.28515625" style="1" customWidth="1"/>
    <col min="14563" max="14563" width="11.42578125" style="1" customWidth="1"/>
    <col min="14564" max="14573" width="0" style="1" hidden="1" customWidth="1"/>
    <col min="14574" max="14577" width="14" style="1" customWidth="1"/>
    <col min="14578" max="14582" width="0" style="1" hidden="1" customWidth="1"/>
    <col min="14583" max="14583" width="21.42578125" style="1" customWidth="1"/>
    <col min="14584" max="14584" width="18.140625" style="1" customWidth="1"/>
    <col min="14585" max="14812" width="9" style="1"/>
    <col min="14813" max="14813" width="8.5703125" style="1" customWidth="1"/>
    <col min="14814" max="14814" width="42.140625" style="1" customWidth="1"/>
    <col min="14815" max="14817" width="0" style="1" hidden="1" customWidth="1"/>
    <col min="14818" max="14818" width="14.28515625" style="1" customWidth="1"/>
    <col min="14819" max="14819" width="11.42578125" style="1" customWidth="1"/>
    <col min="14820" max="14829" width="0" style="1" hidden="1" customWidth="1"/>
    <col min="14830" max="14833" width="14" style="1" customWidth="1"/>
    <col min="14834" max="14838" width="0" style="1" hidden="1" customWidth="1"/>
    <col min="14839" max="14839" width="21.42578125" style="1" customWidth="1"/>
    <col min="14840" max="14840" width="18.140625" style="1" customWidth="1"/>
    <col min="14841" max="15068" width="9" style="1"/>
    <col min="15069" max="15069" width="8.5703125" style="1" customWidth="1"/>
    <col min="15070" max="15070" width="42.140625" style="1" customWidth="1"/>
    <col min="15071" max="15073" width="0" style="1" hidden="1" customWidth="1"/>
    <col min="15074" max="15074" width="14.28515625" style="1" customWidth="1"/>
    <col min="15075" max="15075" width="11.42578125" style="1" customWidth="1"/>
    <col min="15076" max="15085" width="0" style="1" hidden="1" customWidth="1"/>
    <col min="15086" max="15089" width="14" style="1" customWidth="1"/>
    <col min="15090" max="15094" width="0" style="1" hidden="1" customWidth="1"/>
    <col min="15095" max="15095" width="21.42578125" style="1" customWidth="1"/>
    <col min="15096" max="15096" width="18.140625" style="1" customWidth="1"/>
    <col min="15097" max="15324" width="9" style="1"/>
    <col min="15325" max="15325" width="8.5703125" style="1" customWidth="1"/>
    <col min="15326" max="15326" width="42.140625" style="1" customWidth="1"/>
    <col min="15327" max="15329" width="0" style="1" hidden="1" customWidth="1"/>
    <col min="15330" max="15330" width="14.28515625" style="1" customWidth="1"/>
    <col min="15331" max="15331" width="11.42578125" style="1" customWidth="1"/>
    <col min="15332" max="15341" width="0" style="1" hidden="1" customWidth="1"/>
    <col min="15342" max="15345" width="14" style="1" customWidth="1"/>
    <col min="15346" max="15350" width="0" style="1" hidden="1" customWidth="1"/>
    <col min="15351" max="15351" width="21.42578125" style="1" customWidth="1"/>
    <col min="15352" max="15352" width="18.140625" style="1" customWidth="1"/>
    <col min="15353" max="15580" width="9" style="1"/>
    <col min="15581" max="15581" width="8.5703125" style="1" customWidth="1"/>
    <col min="15582" max="15582" width="42.140625" style="1" customWidth="1"/>
    <col min="15583" max="15585" width="0" style="1" hidden="1" customWidth="1"/>
    <col min="15586" max="15586" width="14.28515625" style="1" customWidth="1"/>
    <col min="15587" max="15587" width="11.42578125" style="1" customWidth="1"/>
    <col min="15588" max="15597" width="0" style="1" hidden="1" customWidth="1"/>
    <col min="15598" max="15601" width="14" style="1" customWidth="1"/>
    <col min="15602" max="15606" width="0" style="1" hidden="1" customWidth="1"/>
    <col min="15607" max="15607" width="21.42578125" style="1" customWidth="1"/>
    <col min="15608" max="15608" width="18.140625" style="1" customWidth="1"/>
    <col min="15609" max="15836" width="9" style="1"/>
    <col min="15837" max="15837" width="8.5703125" style="1" customWidth="1"/>
    <col min="15838" max="15838" width="42.140625" style="1" customWidth="1"/>
    <col min="15839" max="15841" width="0" style="1" hidden="1" customWidth="1"/>
    <col min="15842" max="15842" width="14.28515625" style="1" customWidth="1"/>
    <col min="15843" max="15843" width="11.42578125" style="1" customWidth="1"/>
    <col min="15844" max="15853" width="0" style="1" hidden="1" customWidth="1"/>
    <col min="15854" max="15857" width="14" style="1" customWidth="1"/>
    <col min="15858" max="15862" width="0" style="1" hidden="1" customWidth="1"/>
    <col min="15863" max="15863" width="21.42578125" style="1" customWidth="1"/>
    <col min="15864" max="15864" width="18.140625" style="1" customWidth="1"/>
    <col min="15865" max="16092" width="9" style="1"/>
    <col min="16093" max="16093" width="8.5703125" style="1" customWidth="1"/>
    <col min="16094" max="16094" width="42.140625" style="1" customWidth="1"/>
    <col min="16095" max="16097" width="0" style="1" hidden="1" customWidth="1"/>
    <col min="16098" max="16098" width="14.28515625" style="1" customWidth="1"/>
    <col min="16099" max="16099" width="11.42578125" style="1" customWidth="1"/>
    <col min="16100" max="16109" width="0" style="1" hidden="1" customWidth="1"/>
    <col min="16110" max="16113" width="14" style="1" customWidth="1"/>
    <col min="16114" max="16118" width="0" style="1" hidden="1" customWidth="1"/>
    <col min="16119" max="16119" width="21.42578125" style="1" customWidth="1"/>
    <col min="16120" max="16120" width="18.140625" style="1" customWidth="1"/>
    <col min="16121" max="16384" width="9" style="1"/>
  </cols>
  <sheetData>
    <row r="1" spans="1:15" ht="26.25" customHeight="1" x14ac:dyDescent="0.25">
      <c r="A1" s="119" t="str">
        <f>+'Biểu 01. Tổng'!A1:B1</f>
        <v>HĐND HUYỆN NA RÌ</v>
      </c>
      <c r="B1" s="119"/>
      <c r="E1" s="44"/>
      <c r="N1" s="94" t="s">
        <v>87</v>
      </c>
    </row>
    <row r="2" spans="1:15" ht="27" customHeight="1" x14ac:dyDescent="0.25">
      <c r="A2" s="120" t="s">
        <v>99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92"/>
    </row>
    <row r="3" spans="1:15" ht="24" customHeight="1" x14ac:dyDescent="0.25">
      <c r="A3" s="121" t="str">
        <f>+'Biểu 01. Tổng'!A4:D4</f>
        <v>(Kèm theo Nghị quyết số            /NQ-HĐND ngày          /12/2024 của HĐND huyện Na Rì)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</row>
    <row r="4" spans="1:15" ht="26.25" customHeight="1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49"/>
      <c r="M4" s="122" t="s">
        <v>40</v>
      </c>
      <c r="N4" s="122"/>
    </row>
    <row r="5" spans="1:15" ht="44.25" customHeight="1" x14ac:dyDescent="0.25">
      <c r="A5" s="124" t="s">
        <v>6</v>
      </c>
      <c r="B5" s="124" t="s">
        <v>7</v>
      </c>
      <c r="C5" s="130" t="s">
        <v>19</v>
      </c>
      <c r="D5" s="131"/>
      <c r="E5" s="130" t="s">
        <v>24</v>
      </c>
      <c r="F5" s="132"/>
      <c r="G5" s="132"/>
      <c r="H5" s="127" t="s">
        <v>100</v>
      </c>
      <c r="I5" s="127"/>
      <c r="J5" s="128" t="s">
        <v>25</v>
      </c>
      <c r="K5" s="124" t="s">
        <v>102</v>
      </c>
      <c r="L5" s="123" t="s">
        <v>103</v>
      </c>
      <c r="M5" s="124" t="s">
        <v>26</v>
      </c>
      <c r="N5" s="124" t="s">
        <v>0</v>
      </c>
    </row>
    <row r="6" spans="1:15" s="4" customFormat="1" ht="86.25" customHeight="1" x14ac:dyDescent="0.25">
      <c r="A6" s="125"/>
      <c r="B6" s="125"/>
      <c r="C6" s="95" t="s">
        <v>20</v>
      </c>
      <c r="D6" s="95" t="s">
        <v>21</v>
      </c>
      <c r="E6" s="95" t="s">
        <v>23</v>
      </c>
      <c r="F6" s="95" t="s">
        <v>22</v>
      </c>
      <c r="G6" s="95" t="s">
        <v>30</v>
      </c>
      <c r="H6" s="95" t="s">
        <v>23</v>
      </c>
      <c r="I6" s="95" t="s">
        <v>101</v>
      </c>
      <c r="J6" s="129"/>
      <c r="K6" s="125"/>
      <c r="L6" s="123"/>
      <c r="M6" s="125"/>
      <c r="N6" s="125"/>
    </row>
    <row r="7" spans="1:15" s="7" customFormat="1" ht="22.5" customHeight="1" x14ac:dyDescent="0.25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>
        <v>8</v>
      </c>
      <c r="I7" s="3">
        <v>9</v>
      </c>
      <c r="J7" s="3">
        <v>10</v>
      </c>
      <c r="K7" s="3">
        <v>11</v>
      </c>
      <c r="L7" s="3">
        <v>12</v>
      </c>
      <c r="M7" s="3">
        <v>13</v>
      </c>
      <c r="N7" s="3">
        <v>14</v>
      </c>
    </row>
    <row r="8" spans="1:15" s="100" customFormat="1" ht="24.75" customHeight="1" x14ac:dyDescent="0.25">
      <c r="A8" s="96"/>
      <c r="B8" s="21" t="s">
        <v>153</v>
      </c>
      <c r="C8" s="21"/>
      <c r="D8" s="21"/>
      <c r="E8" s="21"/>
      <c r="F8" s="41">
        <f>+F9+F29+F49+F52</f>
        <v>165107.49998200001</v>
      </c>
      <c r="G8" s="41">
        <f>+G9+G29+G49+G52</f>
        <v>48835.167318000007</v>
      </c>
      <c r="H8" s="12"/>
      <c r="I8" s="41">
        <f>+I9+I29+I49+I52</f>
        <v>6329.9454779999996</v>
      </c>
      <c r="J8" s="41">
        <f>+J9+J29+J49+J52</f>
        <v>48697.373518000008</v>
      </c>
      <c r="K8" s="41">
        <f>+K9+K29+K49+K52</f>
        <v>19385.258429000001</v>
      </c>
      <c r="L8" s="40">
        <f>+L9+L29+L49+L52</f>
        <v>26991</v>
      </c>
      <c r="M8" s="41"/>
      <c r="N8" s="99"/>
    </row>
    <row r="9" spans="1:15" s="100" customFormat="1" ht="24.75" customHeight="1" x14ac:dyDescent="0.25">
      <c r="A9" s="96" t="s">
        <v>8</v>
      </c>
      <c r="B9" s="21" t="s">
        <v>28</v>
      </c>
      <c r="C9" s="21"/>
      <c r="D9" s="21"/>
      <c r="E9" s="21"/>
      <c r="F9" s="41">
        <f t="shared" ref="F9" si="0">+F10+F17+F24</f>
        <v>133507.342</v>
      </c>
      <c r="G9" s="41">
        <f t="shared" ref="G9" si="1">+G10+G17+G24</f>
        <v>32420.104318000005</v>
      </c>
      <c r="H9" s="12"/>
      <c r="I9" s="12">
        <f t="shared" ref="I9:K9" si="2">+I10+I17+I24</f>
        <v>727.12527799999998</v>
      </c>
      <c r="J9" s="12">
        <f t="shared" si="2"/>
        <v>32420.104318000005</v>
      </c>
      <c r="K9" s="12">
        <f t="shared" si="2"/>
        <v>12205.823514</v>
      </c>
      <c r="L9" s="40">
        <f>+L10+L17+L24</f>
        <v>15334</v>
      </c>
      <c r="M9" s="41"/>
      <c r="N9" s="99"/>
    </row>
    <row r="10" spans="1:15" ht="24" customHeight="1" x14ac:dyDescent="0.25">
      <c r="A10" s="96" t="s">
        <v>1</v>
      </c>
      <c r="B10" s="21" t="s">
        <v>12</v>
      </c>
      <c r="C10" s="21"/>
      <c r="D10" s="21"/>
      <c r="E10" s="21"/>
      <c r="F10" s="41">
        <f t="shared" ref="F10:K10" si="3">SUM(F12:F16)</f>
        <v>13600</v>
      </c>
      <c r="G10" s="41">
        <f t="shared" si="3"/>
        <v>4539</v>
      </c>
      <c r="H10" s="41"/>
      <c r="I10" s="41">
        <f t="shared" si="3"/>
        <v>727.12527799999998</v>
      </c>
      <c r="J10" s="41">
        <f t="shared" si="3"/>
        <v>4539</v>
      </c>
      <c r="K10" s="69">
        <f t="shared" si="3"/>
        <v>1881</v>
      </c>
      <c r="L10" s="40">
        <f>SUM(L12:L16)</f>
        <v>1911.846278</v>
      </c>
      <c r="M10" s="12"/>
      <c r="N10" s="54"/>
    </row>
    <row r="11" spans="1:15" ht="23.25" customHeight="1" x14ac:dyDescent="0.25">
      <c r="A11" s="96"/>
      <c r="B11" s="20" t="s">
        <v>108</v>
      </c>
      <c r="C11" s="3"/>
      <c r="D11" s="3"/>
      <c r="E11" s="14"/>
      <c r="F11" s="15"/>
      <c r="G11" s="15"/>
      <c r="H11" s="15"/>
      <c r="I11" s="15"/>
      <c r="J11" s="46"/>
      <c r="K11" s="43"/>
      <c r="L11" s="43"/>
      <c r="M11" s="14"/>
      <c r="N11" s="54"/>
    </row>
    <row r="12" spans="1:15" ht="61.5" customHeight="1" x14ac:dyDescent="0.25">
      <c r="A12" s="14">
        <v>1</v>
      </c>
      <c r="B12" s="16" t="s">
        <v>34</v>
      </c>
      <c r="C12" s="71" t="s">
        <v>41</v>
      </c>
      <c r="D12" s="71" t="s">
        <v>42</v>
      </c>
      <c r="E12" s="14" t="s">
        <v>104</v>
      </c>
      <c r="F12" s="37">
        <v>4500</v>
      </c>
      <c r="G12" s="37">
        <v>900</v>
      </c>
      <c r="H12" s="14" t="s">
        <v>105</v>
      </c>
      <c r="I12" s="37">
        <v>727.12527799999998</v>
      </c>
      <c r="J12" s="37">
        <v>900</v>
      </c>
      <c r="K12" s="37">
        <v>0</v>
      </c>
      <c r="L12" s="43">
        <f>+I12</f>
        <v>727.12527799999998</v>
      </c>
      <c r="M12" s="14" t="s">
        <v>27</v>
      </c>
      <c r="N12" s="101"/>
      <c r="O12" s="42"/>
    </row>
    <row r="13" spans="1:15" ht="37.5" x14ac:dyDescent="0.25">
      <c r="A13" s="96"/>
      <c r="B13" s="20" t="s">
        <v>107</v>
      </c>
      <c r="C13" s="3"/>
      <c r="D13" s="3"/>
      <c r="E13" s="14"/>
      <c r="F13" s="15"/>
      <c r="G13" s="15"/>
      <c r="H13" s="15"/>
      <c r="I13" s="15"/>
      <c r="J13" s="46"/>
      <c r="K13" s="43"/>
      <c r="L13" s="43"/>
      <c r="M13" s="14"/>
      <c r="N13" s="54"/>
    </row>
    <row r="14" spans="1:15" ht="56.25" x14ac:dyDescent="0.25">
      <c r="A14" s="14">
        <v>2</v>
      </c>
      <c r="B14" s="23" t="s">
        <v>18</v>
      </c>
      <c r="C14" s="71" t="s">
        <v>42</v>
      </c>
      <c r="D14" s="71" t="s">
        <v>43</v>
      </c>
      <c r="E14" s="14" t="s">
        <v>44</v>
      </c>
      <c r="F14" s="37">
        <v>1200</v>
      </c>
      <c r="G14" s="59">
        <v>1200</v>
      </c>
      <c r="H14" s="59"/>
      <c r="I14" s="59"/>
      <c r="J14" s="37">
        <v>1200</v>
      </c>
      <c r="K14" s="37">
        <v>940</v>
      </c>
      <c r="L14" s="43">
        <v>238.92099999999999</v>
      </c>
      <c r="M14" s="14" t="s">
        <v>27</v>
      </c>
      <c r="N14" s="102"/>
    </row>
    <row r="15" spans="1:15" ht="56.25" x14ac:dyDescent="0.25">
      <c r="A15" s="14">
        <f>A14+1</f>
        <v>3</v>
      </c>
      <c r="B15" s="16" t="s">
        <v>151</v>
      </c>
      <c r="C15" s="71" t="s">
        <v>42</v>
      </c>
      <c r="D15" s="71" t="s">
        <v>43</v>
      </c>
      <c r="E15" s="14" t="s">
        <v>45</v>
      </c>
      <c r="F15" s="37">
        <v>1900</v>
      </c>
      <c r="G15" s="37">
        <v>1900</v>
      </c>
      <c r="H15" s="37"/>
      <c r="I15" s="37"/>
      <c r="J15" s="37">
        <v>1900</v>
      </c>
      <c r="K15" s="37">
        <v>941</v>
      </c>
      <c r="L15" s="43">
        <v>906.8</v>
      </c>
      <c r="M15" s="14" t="s">
        <v>27</v>
      </c>
      <c r="N15" s="102"/>
    </row>
    <row r="16" spans="1:15" ht="45.75" customHeight="1" x14ac:dyDescent="0.25">
      <c r="A16" s="14">
        <f>A15+1</f>
        <v>4</v>
      </c>
      <c r="B16" s="16" t="s">
        <v>33</v>
      </c>
      <c r="C16" s="71" t="s">
        <v>41</v>
      </c>
      <c r="D16" s="71" t="s">
        <v>42</v>
      </c>
      <c r="E16" s="14" t="s">
        <v>106</v>
      </c>
      <c r="F16" s="37">
        <v>6000</v>
      </c>
      <c r="G16" s="37">
        <v>539</v>
      </c>
      <c r="H16" s="37"/>
      <c r="I16" s="37"/>
      <c r="J16" s="37">
        <v>539</v>
      </c>
      <c r="K16" s="38">
        <v>0</v>
      </c>
      <c r="L16" s="43">
        <v>39</v>
      </c>
      <c r="M16" s="14" t="s">
        <v>27</v>
      </c>
      <c r="N16" s="102"/>
    </row>
    <row r="17" spans="1:14" x14ac:dyDescent="0.25">
      <c r="A17" s="24" t="s">
        <v>2</v>
      </c>
      <c r="B17" s="21" t="s">
        <v>15</v>
      </c>
      <c r="C17" s="21"/>
      <c r="D17" s="21"/>
      <c r="E17" s="25"/>
      <c r="F17" s="41">
        <f t="shared" ref="F17:K17" si="4">F18+F21</f>
        <v>91000</v>
      </c>
      <c r="G17" s="41">
        <f t="shared" si="4"/>
        <v>10000</v>
      </c>
      <c r="H17" s="41"/>
      <c r="I17" s="41"/>
      <c r="J17" s="41">
        <f t="shared" si="4"/>
        <v>10000</v>
      </c>
      <c r="K17" s="41">
        <f t="shared" si="4"/>
        <v>3218.1226180000003</v>
      </c>
      <c r="L17" s="40">
        <f>L18+L21</f>
        <v>4803.2113000000008</v>
      </c>
      <c r="M17" s="12"/>
      <c r="N17" s="9"/>
    </row>
    <row r="18" spans="1:14" s="30" customFormat="1" ht="19.5" x14ac:dyDescent="0.25">
      <c r="A18" s="27"/>
      <c r="B18" s="31" t="s">
        <v>14</v>
      </c>
      <c r="C18" s="27"/>
      <c r="D18" s="27"/>
      <c r="E18" s="27"/>
      <c r="F18" s="68">
        <f>SUM(F20:F20)</f>
        <v>90000</v>
      </c>
      <c r="G18" s="68">
        <f>SUM(G20:G20)</f>
        <v>9000</v>
      </c>
      <c r="H18" s="68"/>
      <c r="I18" s="68"/>
      <c r="J18" s="68">
        <f>SUM(J20:J20)</f>
        <v>9000</v>
      </c>
      <c r="K18" s="70">
        <f>SUM(K20:K20)</f>
        <v>2418.0183000000002</v>
      </c>
      <c r="L18" s="103">
        <f>SUM(L20:L20)</f>
        <v>4603.3156180000005</v>
      </c>
      <c r="M18" s="29"/>
      <c r="N18" s="56"/>
    </row>
    <row r="19" spans="1:14" ht="37.5" x14ac:dyDescent="0.25">
      <c r="B19" s="26" t="s">
        <v>107</v>
      </c>
      <c r="C19" s="96"/>
      <c r="D19" s="96"/>
      <c r="E19" s="96"/>
      <c r="F19" s="15"/>
      <c r="G19" s="11"/>
      <c r="H19" s="11"/>
      <c r="I19" s="11"/>
      <c r="J19" s="46"/>
      <c r="K19" s="43"/>
      <c r="L19" s="43"/>
      <c r="M19" s="96"/>
      <c r="N19" s="9"/>
    </row>
    <row r="20" spans="1:14" ht="75" x14ac:dyDescent="0.25">
      <c r="A20" s="14">
        <v>5</v>
      </c>
      <c r="B20" s="32" t="s">
        <v>5</v>
      </c>
      <c r="C20" s="19">
        <v>2022</v>
      </c>
      <c r="D20" s="19">
        <v>2025</v>
      </c>
      <c r="E20" s="33" t="s">
        <v>29</v>
      </c>
      <c r="F20" s="37">
        <f>G20+81000</f>
        <v>90000</v>
      </c>
      <c r="G20" s="67">
        <v>9000</v>
      </c>
      <c r="H20" s="67"/>
      <c r="I20" s="67"/>
      <c r="J20" s="37">
        <v>9000</v>
      </c>
      <c r="K20" s="48">
        <f>1200+724.5405+493.4778</f>
        <v>2418.0183000000002</v>
      </c>
      <c r="L20" s="43">
        <f>4600.240541+3.075077</f>
        <v>4603.3156180000005</v>
      </c>
      <c r="M20" s="14" t="s">
        <v>154</v>
      </c>
      <c r="N20" s="102"/>
    </row>
    <row r="21" spans="1:14" s="35" customFormat="1" ht="19.5" x14ac:dyDescent="0.25">
      <c r="A21" s="27"/>
      <c r="B21" s="34" t="s">
        <v>13</v>
      </c>
      <c r="C21" s="27"/>
      <c r="D21" s="27"/>
      <c r="E21" s="27"/>
      <c r="F21" s="66">
        <f t="shared" ref="F21:K21" si="5">F23</f>
        <v>1000</v>
      </c>
      <c r="G21" s="66">
        <f t="shared" si="5"/>
        <v>1000</v>
      </c>
      <c r="H21" s="66"/>
      <c r="I21" s="66"/>
      <c r="J21" s="66">
        <f t="shared" si="5"/>
        <v>1000</v>
      </c>
      <c r="K21" s="66">
        <f t="shared" si="5"/>
        <v>800.10431800000003</v>
      </c>
      <c r="L21" s="104">
        <f>L23</f>
        <v>199.89568199999997</v>
      </c>
      <c r="M21" s="29"/>
      <c r="N21" s="28"/>
    </row>
    <row r="22" spans="1:14" ht="37.5" x14ac:dyDescent="0.25">
      <c r="A22" s="14"/>
      <c r="B22" s="26" t="s">
        <v>107</v>
      </c>
      <c r="C22" s="14"/>
      <c r="D22" s="14"/>
      <c r="E22" s="14"/>
      <c r="F22" s="37"/>
      <c r="G22" s="37"/>
      <c r="H22" s="37"/>
      <c r="I22" s="37"/>
      <c r="J22" s="37"/>
      <c r="K22" s="38"/>
      <c r="L22" s="43"/>
      <c r="M22" s="14"/>
      <c r="N22" s="9"/>
    </row>
    <row r="23" spans="1:14" ht="56.25" x14ac:dyDescent="0.25">
      <c r="A23" s="14">
        <v>6</v>
      </c>
      <c r="B23" s="23" t="s">
        <v>17</v>
      </c>
      <c r="C23" s="19">
        <v>2024</v>
      </c>
      <c r="D23" s="19">
        <v>2025</v>
      </c>
      <c r="E23" s="14" t="s">
        <v>46</v>
      </c>
      <c r="F23" s="37">
        <v>1000</v>
      </c>
      <c r="G23" s="37">
        <v>1000</v>
      </c>
      <c r="H23" s="37"/>
      <c r="I23" s="37"/>
      <c r="J23" s="37">
        <v>1000</v>
      </c>
      <c r="K23" s="37">
        <f>200.104318+600</f>
        <v>800.10431800000003</v>
      </c>
      <c r="L23" s="46">
        <f>+J23-K23</f>
        <v>199.89568199999997</v>
      </c>
      <c r="M23" s="14" t="s">
        <v>27</v>
      </c>
      <c r="N23" s="9"/>
    </row>
    <row r="24" spans="1:14" s="6" customFormat="1" ht="32.25" customHeight="1" x14ac:dyDescent="0.25">
      <c r="A24" s="36" t="s">
        <v>3</v>
      </c>
      <c r="B24" s="21" t="s">
        <v>16</v>
      </c>
      <c r="C24" s="21"/>
      <c r="D24" s="21"/>
      <c r="E24" s="21"/>
      <c r="F24" s="41">
        <f t="shared" ref="F24:K24" si="6">+SUM(F26:F28)</f>
        <v>28907.342000000001</v>
      </c>
      <c r="G24" s="41">
        <f t="shared" si="6"/>
        <v>17881.104318000005</v>
      </c>
      <c r="H24" s="41"/>
      <c r="I24" s="41"/>
      <c r="J24" s="41">
        <f t="shared" si="6"/>
        <v>17881.104318000005</v>
      </c>
      <c r="K24" s="41">
        <f t="shared" si="6"/>
        <v>7106.7008960000003</v>
      </c>
      <c r="L24" s="40">
        <f>+SUM(L26:L28)</f>
        <v>8618.9424219999983</v>
      </c>
      <c r="M24" s="40"/>
      <c r="N24" s="10"/>
    </row>
    <row r="25" spans="1:14" ht="37.5" x14ac:dyDescent="0.25">
      <c r="A25" s="36"/>
      <c r="B25" s="26" t="s">
        <v>107</v>
      </c>
      <c r="C25" s="21"/>
      <c r="D25" s="21"/>
      <c r="E25" s="21"/>
      <c r="F25" s="15"/>
      <c r="G25" s="15"/>
      <c r="H25" s="15"/>
      <c r="I25" s="15"/>
      <c r="J25" s="46"/>
      <c r="K25" s="43"/>
      <c r="L25" s="43"/>
      <c r="M25" s="14"/>
      <c r="N25" s="9"/>
    </row>
    <row r="26" spans="1:14" ht="46.5" customHeight="1" x14ac:dyDescent="0.25">
      <c r="A26" s="14">
        <v>7</v>
      </c>
      <c r="B26" s="23" t="s">
        <v>47</v>
      </c>
      <c r="C26" s="63">
        <v>2023</v>
      </c>
      <c r="D26" s="63">
        <v>2025</v>
      </c>
      <c r="E26" s="22" t="s">
        <v>48</v>
      </c>
      <c r="F26" s="37">
        <v>13776.204</v>
      </c>
      <c r="G26" s="37">
        <v>11256.284960999999</v>
      </c>
      <c r="H26" s="37"/>
      <c r="I26" s="37"/>
      <c r="J26" s="37">
        <v>11256.284960999999</v>
      </c>
      <c r="K26" s="37">
        <f>2000+400</f>
        <v>2400</v>
      </c>
      <c r="L26" s="46">
        <v>6856.2849609999994</v>
      </c>
      <c r="M26" s="14" t="s">
        <v>27</v>
      </c>
      <c r="N26" s="102"/>
    </row>
    <row r="27" spans="1:14" ht="56.25" customHeight="1" x14ac:dyDescent="0.25">
      <c r="A27" s="14">
        <v>8</v>
      </c>
      <c r="B27" s="23" t="s">
        <v>35</v>
      </c>
      <c r="C27" s="63">
        <v>2023</v>
      </c>
      <c r="D27" s="63">
        <v>2025</v>
      </c>
      <c r="E27" s="14" t="s">
        <v>109</v>
      </c>
      <c r="F27" s="37">
        <v>10431.138000000001</v>
      </c>
      <c r="G27" s="37">
        <v>6178.7147569999997</v>
      </c>
      <c r="H27" s="37"/>
      <c r="I27" s="37"/>
      <c r="J27" s="37">
        <v>6178.7147569999997</v>
      </c>
      <c r="K27" s="38">
        <f>1706.700896+3000</f>
        <v>4706.7008960000003</v>
      </c>
      <c r="L27" s="46">
        <v>1372.0138609999995</v>
      </c>
      <c r="M27" s="14" t="s">
        <v>27</v>
      </c>
      <c r="N27" s="102"/>
    </row>
    <row r="28" spans="1:14" ht="56.25" customHeight="1" x14ac:dyDescent="0.25">
      <c r="A28" s="14">
        <v>9</v>
      </c>
      <c r="B28" s="23" t="s">
        <v>49</v>
      </c>
      <c r="C28" s="71" t="s">
        <v>42</v>
      </c>
      <c r="D28" s="71" t="s">
        <v>43</v>
      </c>
      <c r="E28" s="14" t="s">
        <v>50</v>
      </c>
      <c r="F28" s="37">
        <v>4700</v>
      </c>
      <c r="G28" s="37">
        <f>847.104600000006-401</f>
        <v>446.10460000000603</v>
      </c>
      <c r="H28" s="37"/>
      <c r="I28" s="37"/>
      <c r="J28" s="37">
        <v>446.10460000000603</v>
      </c>
      <c r="K28" s="37">
        <v>0</v>
      </c>
      <c r="L28" s="46">
        <v>390.64359999999999</v>
      </c>
      <c r="M28" s="14" t="s">
        <v>27</v>
      </c>
      <c r="N28" s="102"/>
    </row>
    <row r="29" spans="1:14" ht="37.5" x14ac:dyDescent="0.25">
      <c r="A29" s="96" t="s">
        <v>9</v>
      </c>
      <c r="B29" s="21" t="s">
        <v>84</v>
      </c>
      <c r="C29" s="21"/>
      <c r="D29" s="21"/>
      <c r="E29" s="21"/>
      <c r="F29" s="41">
        <f t="shared" ref="F29" si="7">+F30+F33+F36+F41+F48</f>
        <v>23200.157981999997</v>
      </c>
      <c r="G29" s="41">
        <f>+G30+G33+G36+G41+G48</f>
        <v>8015.0630000000001</v>
      </c>
      <c r="H29" s="41"/>
      <c r="I29" s="41">
        <f>+I30+I33+I36+I41+I48</f>
        <v>1040.2062000000001</v>
      </c>
      <c r="J29" s="41">
        <f>+J30+J33+J36+J41+J48</f>
        <v>7877.2691999999997</v>
      </c>
      <c r="K29" s="41">
        <f t="shared" ref="K29:L29" si="8">+K30+K33+K36+K41+K48</f>
        <v>3379.4349149999998</v>
      </c>
      <c r="L29" s="40">
        <f>+L30+L33+L36+L41+L48</f>
        <v>5857</v>
      </c>
      <c r="M29" s="40"/>
      <c r="N29" s="93"/>
    </row>
    <row r="30" spans="1:14" ht="37.5" x14ac:dyDescent="0.25">
      <c r="A30" s="96" t="s">
        <v>1</v>
      </c>
      <c r="B30" s="21" t="s">
        <v>36</v>
      </c>
      <c r="C30" s="21"/>
      <c r="D30" s="21"/>
      <c r="E30" s="21"/>
      <c r="F30" s="41">
        <f t="shared" ref="F30:G30" si="9">+F32</f>
        <v>1400</v>
      </c>
      <c r="G30" s="41">
        <f t="shared" si="9"/>
        <v>1400</v>
      </c>
      <c r="H30" s="41"/>
      <c r="I30" s="41"/>
      <c r="J30" s="41">
        <f>+J32</f>
        <v>1400</v>
      </c>
      <c r="K30" s="41">
        <f t="shared" ref="K30:L30" si="10">+K32</f>
        <v>700</v>
      </c>
      <c r="L30" s="40">
        <f>+L32</f>
        <v>700</v>
      </c>
      <c r="M30" s="12"/>
      <c r="N30" s="9"/>
    </row>
    <row r="31" spans="1:14" s="30" customFormat="1" ht="37.5" x14ac:dyDescent="0.25">
      <c r="A31" s="3"/>
      <c r="B31" s="26" t="s">
        <v>107</v>
      </c>
      <c r="C31" s="60"/>
      <c r="D31" s="60"/>
      <c r="E31" s="60"/>
      <c r="F31" s="39"/>
      <c r="G31" s="39"/>
      <c r="H31" s="39"/>
      <c r="I31" s="39"/>
      <c r="J31" s="57"/>
      <c r="K31" s="57"/>
      <c r="L31" s="57"/>
      <c r="M31" s="61"/>
      <c r="N31" s="55"/>
    </row>
    <row r="32" spans="1:14" ht="56.25" x14ac:dyDescent="0.25">
      <c r="A32" s="14">
        <v>1</v>
      </c>
      <c r="B32" s="62" t="s">
        <v>51</v>
      </c>
      <c r="C32" s="72">
        <v>2023</v>
      </c>
      <c r="D32" s="72">
        <v>2024</v>
      </c>
      <c r="E32" s="22" t="s">
        <v>52</v>
      </c>
      <c r="F32" s="37">
        <v>1400</v>
      </c>
      <c r="G32" s="37">
        <v>1400</v>
      </c>
      <c r="H32" s="37"/>
      <c r="I32" s="37"/>
      <c r="J32" s="37">
        <v>1400</v>
      </c>
      <c r="K32" s="37">
        <v>700</v>
      </c>
      <c r="L32" s="46">
        <f>+J32-K32</f>
        <v>700</v>
      </c>
      <c r="M32" s="64" t="s">
        <v>32</v>
      </c>
      <c r="N32" s="9"/>
    </row>
    <row r="33" spans="1:14" s="6" customFormat="1" x14ac:dyDescent="0.25">
      <c r="A33" s="96" t="s">
        <v>2</v>
      </c>
      <c r="B33" s="21" t="s">
        <v>12</v>
      </c>
      <c r="C33" s="21"/>
      <c r="D33" s="21"/>
      <c r="E33" s="21"/>
      <c r="F33" s="41">
        <f>+F35</f>
        <v>2745.953982</v>
      </c>
      <c r="G33" s="41">
        <f t="shared" ref="G33:L33" si="11">+G35</f>
        <v>620.98738200000003</v>
      </c>
      <c r="H33" s="41"/>
      <c r="I33" s="41"/>
      <c r="J33" s="41">
        <f t="shared" si="11"/>
        <v>620.98738200000003</v>
      </c>
      <c r="K33" s="41">
        <f t="shared" si="11"/>
        <v>0</v>
      </c>
      <c r="L33" s="40">
        <f>+L35</f>
        <v>620.98738200000003</v>
      </c>
      <c r="M33" s="73"/>
      <c r="N33" s="10"/>
    </row>
    <row r="34" spans="1:14" ht="37.5" x14ac:dyDescent="0.25">
      <c r="A34" s="14"/>
      <c r="B34" s="26" t="s">
        <v>107</v>
      </c>
      <c r="C34" s="3"/>
      <c r="D34" s="3"/>
      <c r="E34" s="14"/>
      <c r="F34" s="37"/>
      <c r="G34" s="37"/>
      <c r="H34" s="37"/>
      <c r="I34" s="37"/>
      <c r="J34" s="37"/>
      <c r="K34" s="37"/>
      <c r="L34" s="46"/>
      <c r="M34" s="64"/>
      <c r="N34" s="9"/>
    </row>
    <row r="35" spans="1:14" ht="37.5" x14ac:dyDescent="0.25">
      <c r="A35" s="14">
        <v>2</v>
      </c>
      <c r="B35" s="45" t="s">
        <v>53</v>
      </c>
      <c r="C35" s="71" t="s">
        <v>42</v>
      </c>
      <c r="D35" s="71" t="s">
        <v>43</v>
      </c>
      <c r="E35" s="14" t="s">
        <v>54</v>
      </c>
      <c r="F35" s="37">
        <v>2745.953982</v>
      </c>
      <c r="G35" s="37">
        <v>620.98738200000003</v>
      </c>
      <c r="H35" s="37"/>
      <c r="I35" s="37"/>
      <c r="J35" s="37">
        <v>620.98738200000003</v>
      </c>
      <c r="K35" s="37">
        <v>0</v>
      </c>
      <c r="L35" s="43">
        <f>+J35-K35</f>
        <v>620.98738200000003</v>
      </c>
      <c r="M35" s="64" t="s">
        <v>32</v>
      </c>
      <c r="N35" s="9"/>
    </row>
    <row r="36" spans="1:14" s="6" customFormat="1" x14ac:dyDescent="0.25">
      <c r="A36" s="96" t="s">
        <v>3</v>
      </c>
      <c r="B36" s="21" t="s">
        <v>55</v>
      </c>
      <c r="C36" s="96"/>
      <c r="D36" s="96"/>
      <c r="E36" s="5"/>
      <c r="F36" s="41">
        <f>+F38+F40</f>
        <v>1378</v>
      </c>
      <c r="G36" s="41">
        <f t="shared" ref="G36:L36" si="12">+G38+G40</f>
        <v>1378</v>
      </c>
      <c r="H36" s="41"/>
      <c r="I36" s="41">
        <f t="shared" si="12"/>
        <v>1040.2062000000001</v>
      </c>
      <c r="J36" s="41">
        <f t="shared" si="12"/>
        <v>1240.2062000000001</v>
      </c>
      <c r="K36" s="41">
        <f t="shared" si="12"/>
        <v>621.37191499999994</v>
      </c>
      <c r="L36" s="40">
        <f>+L38+L40</f>
        <v>618.83428500000014</v>
      </c>
      <c r="M36" s="73"/>
      <c r="N36" s="10"/>
    </row>
    <row r="37" spans="1:14" x14ac:dyDescent="0.25">
      <c r="A37" s="14"/>
      <c r="B37" s="20" t="s">
        <v>108</v>
      </c>
      <c r="C37" s="3"/>
      <c r="D37" s="3"/>
      <c r="E37" s="14"/>
      <c r="F37" s="37"/>
      <c r="G37" s="37"/>
      <c r="H37" s="37"/>
      <c r="I37" s="37"/>
      <c r="J37" s="37"/>
      <c r="K37" s="37"/>
      <c r="L37" s="46"/>
      <c r="M37" s="64"/>
      <c r="N37" s="9"/>
    </row>
    <row r="38" spans="1:14" ht="56.25" x14ac:dyDescent="0.25">
      <c r="A38" s="14">
        <v>3</v>
      </c>
      <c r="B38" s="45" t="s">
        <v>56</v>
      </c>
      <c r="C38" s="63">
        <v>2024</v>
      </c>
      <c r="D38" s="63">
        <v>2024</v>
      </c>
      <c r="E38" s="22" t="s">
        <v>57</v>
      </c>
      <c r="F38" s="37">
        <v>1178</v>
      </c>
      <c r="G38" s="37">
        <v>1178</v>
      </c>
      <c r="H38" s="22" t="s">
        <v>110</v>
      </c>
      <c r="I38" s="37">
        <v>1040.2062000000001</v>
      </c>
      <c r="J38" s="37">
        <v>1040.2062000000001</v>
      </c>
      <c r="K38" s="37">
        <f>21.371915+600</f>
        <v>621.37191499999994</v>
      </c>
      <c r="L38" s="46">
        <f>+J38-K38</f>
        <v>418.83428500000014</v>
      </c>
      <c r="M38" s="64" t="s">
        <v>32</v>
      </c>
      <c r="N38" s="43"/>
    </row>
    <row r="39" spans="1:14" x14ac:dyDescent="0.25">
      <c r="A39" s="14"/>
      <c r="B39" s="20" t="s">
        <v>111</v>
      </c>
      <c r="C39" s="63"/>
      <c r="D39" s="63"/>
      <c r="E39" s="22"/>
      <c r="F39" s="37"/>
      <c r="G39" s="37"/>
      <c r="H39" s="37"/>
      <c r="I39" s="37"/>
      <c r="J39" s="37"/>
      <c r="K39" s="37"/>
      <c r="L39" s="46"/>
      <c r="M39" s="64"/>
      <c r="N39" s="9"/>
    </row>
    <row r="40" spans="1:14" ht="49.5" x14ac:dyDescent="0.25">
      <c r="A40" s="14">
        <v>4</v>
      </c>
      <c r="B40" s="45" t="s">
        <v>58</v>
      </c>
      <c r="C40" s="63">
        <v>2024</v>
      </c>
      <c r="D40" s="63">
        <v>2025</v>
      </c>
      <c r="E40" s="22" t="s">
        <v>113</v>
      </c>
      <c r="F40" s="37">
        <v>200</v>
      </c>
      <c r="G40" s="37">
        <v>200</v>
      </c>
      <c r="H40" s="37"/>
      <c r="I40" s="37"/>
      <c r="J40" s="37">
        <v>200</v>
      </c>
      <c r="K40" s="37">
        <v>0</v>
      </c>
      <c r="L40" s="46">
        <v>200</v>
      </c>
      <c r="M40" s="64" t="s">
        <v>32</v>
      </c>
      <c r="N40" s="9"/>
    </row>
    <row r="41" spans="1:14" x14ac:dyDescent="0.25">
      <c r="A41" s="96" t="s">
        <v>4</v>
      </c>
      <c r="B41" s="21" t="s">
        <v>16</v>
      </c>
      <c r="C41" s="14"/>
      <c r="D41" s="14"/>
      <c r="E41" s="22"/>
      <c r="F41" s="41">
        <f t="shared" ref="F41:L41" si="13">+SUM(F43:F47)</f>
        <v>17676.203999999998</v>
      </c>
      <c r="G41" s="41">
        <f t="shared" si="13"/>
        <v>4616.0756179999998</v>
      </c>
      <c r="H41" s="41"/>
      <c r="I41" s="41"/>
      <c r="J41" s="41">
        <f t="shared" si="13"/>
        <v>4616.0756179999998</v>
      </c>
      <c r="K41" s="41">
        <f t="shared" si="13"/>
        <v>2058.0630000000001</v>
      </c>
      <c r="L41" s="40">
        <f>+SUM(L43:L47)</f>
        <v>2558.0126179999997</v>
      </c>
      <c r="M41" s="12"/>
      <c r="N41" s="9"/>
    </row>
    <row r="42" spans="1:14" ht="37.5" x14ac:dyDescent="0.25">
      <c r="A42" s="96"/>
      <c r="B42" s="26" t="s">
        <v>107</v>
      </c>
      <c r="C42" s="3"/>
      <c r="D42" s="3"/>
      <c r="E42" s="14"/>
      <c r="F42" s="37"/>
      <c r="G42" s="37"/>
      <c r="H42" s="37"/>
      <c r="I42" s="37"/>
      <c r="J42" s="37"/>
      <c r="K42" s="37"/>
      <c r="L42" s="46"/>
      <c r="M42" s="12"/>
      <c r="N42" s="9"/>
    </row>
    <row r="43" spans="1:14" ht="56.25" x14ac:dyDescent="0.25">
      <c r="A43" s="14">
        <v>5</v>
      </c>
      <c r="B43" s="23" t="s">
        <v>47</v>
      </c>
      <c r="C43" s="63">
        <v>2023</v>
      </c>
      <c r="D43" s="63">
        <v>2025</v>
      </c>
      <c r="E43" s="22" t="s">
        <v>48</v>
      </c>
      <c r="F43" s="37">
        <v>13776.204</v>
      </c>
      <c r="G43" s="37">
        <v>2519.9190389999999</v>
      </c>
      <c r="H43" s="37"/>
      <c r="I43" s="37"/>
      <c r="J43" s="37">
        <v>2519.9190389999999</v>
      </c>
      <c r="K43" s="37">
        <v>2058.0630000000001</v>
      </c>
      <c r="L43" s="46">
        <f t="shared" ref="L43" si="14">+J43-K43</f>
        <v>461.85603899999978</v>
      </c>
      <c r="M43" s="14" t="s">
        <v>27</v>
      </c>
      <c r="N43" s="9"/>
    </row>
    <row r="44" spans="1:14" ht="37.5" x14ac:dyDescent="0.25">
      <c r="A44" s="14">
        <v>6</v>
      </c>
      <c r="B44" s="23" t="s">
        <v>61</v>
      </c>
      <c r="C44" s="63">
        <v>2024</v>
      </c>
      <c r="D44" s="63">
        <v>2025</v>
      </c>
      <c r="E44" s="22" t="s">
        <v>62</v>
      </c>
      <c r="F44" s="37">
        <v>3000</v>
      </c>
      <c r="G44" s="37">
        <v>1196.156579</v>
      </c>
      <c r="H44" s="37"/>
      <c r="I44" s="37"/>
      <c r="J44" s="37">
        <v>1196.156579</v>
      </c>
      <c r="K44" s="37">
        <v>0</v>
      </c>
      <c r="L44" s="46">
        <v>1196.156579</v>
      </c>
      <c r="M44" s="14" t="s">
        <v>27</v>
      </c>
      <c r="N44" s="9"/>
    </row>
    <row r="45" spans="1:14" x14ac:dyDescent="0.25">
      <c r="A45" s="14"/>
      <c r="B45" s="65" t="s">
        <v>111</v>
      </c>
      <c r="C45" s="63"/>
      <c r="D45" s="63"/>
      <c r="E45" s="22"/>
      <c r="F45" s="37"/>
      <c r="G45" s="37"/>
      <c r="H45" s="37"/>
      <c r="I45" s="37"/>
      <c r="J45" s="37"/>
      <c r="K45" s="37"/>
      <c r="L45" s="46"/>
      <c r="M45" s="14"/>
      <c r="N45" s="9"/>
    </row>
    <row r="46" spans="1:14" ht="37.5" x14ac:dyDescent="0.25">
      <c r="A46" s="14">
        <v>7</v>
      </c>
      <c r="B46" s="23" t="s">
        <v>59</v>
      </c>
      <c r="C46" s="63">
        <v>2024</v>
      </c>
      <c r="D46" s="63">
        <v>2025</v>
      </c>
      <c r="E46" s="22" t="s">
        <v>114</v>
      </c>
      <c r="F46" s="37">
        <v>450</v>
      </c>
      <c r="G46" s="37">
        <v>450</v>
      </c>
      <c r="H46" s="37"/>
      <c r="I46" s="37"/>
      <c r="J46" s="37">
        <v>450</v>
      </c>
      <c r="K46" s="37">
        <v>0</v>
      </c>
      <c r="L46" s="46">
        <v>450</v>
      </c>
      <c r="M46" s="14" t="s">
        <v>27</v>
      </c>
      <c r="N46" s="9"/>
    </row>
    <row r="47" spans="1:14" ht="37.5" x14ac:dyDescent="0.25">
      <c r="A47" s="14">
        <v>8</v>
      </c>
      <c r="B47" s="23" t="s">
        <v>60</v>
      </c>
      <c r="C47" s="63">
        <v>2024</v>
      </c>
      <c r="D47" s="63">
        <v>2025</v>
      </c>
      <c r="E47" s="22" t="s">
        <v>112</v>
      </c>
      <c r="F47" s="37">
        <v>450</v>
      </c>
      <c r="G47" s="37">
        <v>450</v>
      </c>
      <c r="H47" s="37"/>
      <c r="I47" s="37"/>
      <c r="J47" s="37">
        <v>450</v>
      </c>
      <c r="K47" s="37">
        <v>0</v>
      </c>
      <c r="L47" s="46">
        <v>450</v>
      </c>
      <c r="M47" s="14" t="s">
        <v>27</v>
      </c>
      <c r="N47" s="9"/>
    </row>
    <row r="48" spans="1:14" x14ac:dyDescent="0.25">
      <c r="A48" s="96" t="s">
        <v>85</v>
      </c>
      <c r="B48" s="21" t="s">
        <v>86</v>
      </c>
      <c r="C48" s="14"/>
      <c r="D48" s="14"/>
      <c r="E48" s="22"/>
      <c r="F48" s="41"/>
      <c r="G48" s="41"/>
      <c r="H48" s="41"/>
      <c r="I48" s="41"/>
      <c r="J48" s="41"/>
      <c r="K48" s="41"/>
      <c r="L48" s="40">
        <v>1359.1657150000001</v>
      </c>
      <c r="M48" s="12"/>
      <c r="N48" s="9"/>
    </row>
    <row r="49" spans="1:14" s="6" customFormat="1" ht="56.25" x14ac:dyDescent="0.3">
      <c r="A49" s="96" t="s">
        <v>10</v>
      </c>
      <c r="B49" s="13" t="s">
        <v>147</v>
      </c>
      <c r="C49" s="50"/>
      <c r="D49" s="50"/>
      <c r="E49" s="51"/>
      <c r="F49" s="52">
        <f>+F50+F51</f>
        <v>400</v>
      </c>
      <c r="G49" s="52">
        <f>+G50+G51</f>
        <v>400</v>
      </c>
      <c r="H49" s="105"/>
      <c r="I49" s="105"/>
      <c r="J49" s="58">
        <f>+J50+J51</f>
        <v>400</v>
      </c>
      <c r="K49" s="58">
        <f>+K50+K51</f>
        <v>200</v>
      </c>
      <c r="L49" s="53">
        <f>+L50+L51</f>
        <v>200</v>
      </c>
      <c r="M49" s="53"/>
      <c r="N49" s="10"/>
    </row>
    <row r="50" spans="1:14" ht="56.25" x14ac:dyDescent="0.25">
      <c r="A50" s="14">
        <v>1</v>
      </c>
      <c r="B50" s="17" t="s">
        <v>78</v>
      </c>
      <c r="C50" s="63">
        <v>2024</v>
      </c>
      <c r="D50" s="63">
        <v>2024</v>
      </c>
      <c r="E50" s="14" t="s">
        <v>79</v>
      </c>
      <c r="F50" s="37">
        <v>200</v>
      </c>
      <c r="G50" s="37">
        <v>200</v>
      </c>
      <c r="H50" s="37"/>
      <c r="I50" s="37"/>
      <c r="J50" s="37">
        <v>200</v>
      </c>
      <c r="K50" s="37">
        <v>100</v>
      </c>
      <c r="L50" s="46">
        <v>100</v>
      </c>
      <c r="M50" s="14" t="s">
        <v>82</v>
      </c>
      <c r="N50" s="9"/>
    </row>
    <row r="51" spans="1:14" ht="56.25" x14ac:dyDescent="0.25">
      <c r="A51" s="14">
        <v>2</v>
      </c>
      <c r="B51" s="17" t="s">
        <v>80</v>
      </c>
      <c r="C51" s="63">
        <v>2024</v>
      </c>
      <c r="D51" s="63">
        <v>2024</v>
      </c>
      <c r="E51" s="14" t="s">
        <v>81</v>
      </c>
      <c r="F51" s="37">
        <v>200</v>
      </c>
      <c r="G51" s="37">
        <v>200</v>
      </c>
      <c r="H51" s="37"/>
      <c r="I51" s="37"/>
      <c r="J51" s="37">
        <v>200</v>
      </c>
      <c r="K51" s="37">
        <v>100</v>
      </c>
      <c r="L51" s="46">
        <v>100</v>
      </c>
      <c r="M51" s="14" t="s">
        <v>83</v>
      </c>
      <c r="N51" s="9"/>
    </row>
    <row r="52" spans="1:14" ht="56.25" x14ac:dyDescent="0.25">
      <c r="A52" s="96" t="s">
        <v>11</v>
      </c>
      <c r="B52" s="13" t="s">
        <v>148</v>
      </c>
      <c r="C52" s="96"/>
      <c r="D52" s="96"/>
      <c r="E52" s="5"/>
      <c r="F52" s="41">
        <f t="shared" ref="F52:G52" si="15">+F53+F59+F65+F68+F83</f>
        <v>8000</v>
      </c>
      <c r="G52" s="41">
        <f t="shared" si="15"/>
        <v>8000</v>
      </c>
      <c r="H52" s="41"/>
      <c r="I52" s="41">
        <f>+I53+I59+I65+I68+I83</f>
        <v>4562.6139999999996</v>
      </c>
      <c r="J52" s="41">
        <f t="shared" ref="J52:K52" si="16">+J53+J59+J65+J68+J83</f>
        <v>8000</v>
      </c>
      <c r="K52" s="41">
        <f t="shared" si="16"/>
        <v>3600</v>
      </c>
      <c r="L52" s="40">
        <f>+L53+L59+L65+L68+L83</f>
        <v>5600</v>
      </c>
      <c r="M52" s="11"/>
      <c r="N52" s="9"/>
    </row>
    <row r="53" spans="1:14" s="6" customFormat="1" ht="46.5" customHeight="1" x14ac:dyDescent="0.25">
      <c r="A53" s="96" t="s">
        <v>1</v>
      </c>
      <c r="B53" s="21" t="s">
        <v>12</v>
      </c>
      <c r="C53" s="96"/>
      <c r="D53" s="96"/>
      <c r="E53" s="96"/>
      <c r="F53" s="41">
        <f>+SUM(F55:F58)</f>
        <v>3300</v>
      </c>
      <c r="G53" s="41">
        <f>+SUM(G55:G58)</f>
        <v>3300</v>
      </c>
      <c r="H53" s="41"/>
      <c r="I53" s="41">
        <f t="shared" ref="I53:K53" si="17">+SUM(I55:I58)</f>
        <v>0</v>
      </c>
      <c r="J53" s="41">
        <f t="shared" si="17"/>
        <v>3300</v>
      </c>
      <c r="K53" s="41">
        <f t="shared" si="17"/>
        <v>1000</v>
      </c>
      <c r="L53" s="40">
        <f>+SUM(L55:L58)</f>
        <v>2300</v>
      </c>
      <c r="M53" s="96"/>
      <c r="N53" s="10"/>
    </row>
    <row r="54" spans="1:14" ht="42.75" customHeight="1" x14ac:dyDescent="0.25">
      <c r="A54" s="14"/>
      <c r="B54" s="26" t="s">
        <v>107</v>
      </c>
      <c r="C54" s="3"/>
      <c r="D54" s="3"/>
      <c r="E54" s="14"/>
      <c r="F54" s="37"/>
      <c r="G54" s="37"/>
      <c r="H54" s="37"/>
      <c r="I54" s="37"/>
      <c r="J54" s="37"/>
      <c r="K54" s="37"/>
      <c r="L54" s="46"/>
      <c r="M54" s="14"/>
      <c r="N54" s="14"/>
    </row>
    <row r="55" spans="1:14" ht="46.5" customHeight="1" x14ac:dyDescent="0.25">
      <c r="A55" s="14">
        <v>1</v>
      </c>
      <c r="B55" s="62" t="s">
        <v>63</v>
      </c>
      <c r="C55" s="19">
        <v>2024</v>
      </c>
      <c r="D55" s="19">
        <v>2025</v>
      </c>
      <c r="E55" s="14" t="s">
        <v>115</v>
      </c>
      <c r="F55" s="37">
        <v>2000</v>
      </c>
      <c r="G55" s="37">
        <v>2000</v>
      </c>
      <c r="H55" s="37"/>
      <c r="I55" s="37"/>
      <c r="J55" s="37">
        <v>2000</v>
      </c>
      <c r="K55" s="37">
        <v>1000</v>
      </c>
      <c r="L55" s="46">
        <f>+J55-K55</f>
        <v>1000</v>
      </c>
      <c r="M55" s="14" t="s">
        <v>32</v>
      </c>
      <c r="N55" s="14"/>
    </row>
    <row r="56" spans="1:14" x14ac:dyDescent="0.25">
      <c r="A56" s="14"/>
      <c r="B56" s="65" t="s">
        <v>111</v>
      </c>
      <c r="C56" s="19"/>
      <c r="D56" s="19"/>
      <c r="E56" s="14"/>
      <c r="F56" s="37"/>
      <c r="G56" s="37"/>
      <c r="H56" s="37"/>
      <c r="I56" s="37"/>
      <c r="J56" s="37"/>
      <c r="K56" s="37"/>
      <c r="L56" s="46"/>
      <c r="M56" s="14"/>
      <c r="N56" s="14"/>
    </row>
    <row r="57" spans="1:14" ht="42.75" customHeight="1" x14ac:dyDescent="0.25">
      <c r="A57" s="14">
        <v>2</v>
      </c>
      <c r="B57" s="62" t="s">
        <v>64</v>
      </c>
      <c r="C57" s="19">
        <v>2025</v>
      </c>
      <c r="D57" s="19">
        <v>2025</v>
      </c>
      <c r="E57" s="14" t="s">
        <v>116</v>
      </c>
      <c r="F57" s="37">
        <v>500</v>
      </c>
      <c r="G57" s="37">
        <v>500</v>
      </c>
      <c r="H57" s="37"/>
      <c r="I57" s="37"/>
      <c r="J57" s="37">
        <v>500</v>
      </c>
      <c r="K57" s="37">
        <v>0</v>
      </c>
      <c r="L57" s="46">
        <v>500</v>
      </c>
      <c r="M57" s="14" t="s">
        <v>32</v>
      </c>
      <c r="N57" s="14"/>
    </row>
    <row r="58" spans="1:14" ht="46.5" customHeight="1" x14ac:dyDescent="0.25">
      <c r="A58" s="14">
        <v>3</v>
      </c>
      <c r="B58" s="62" t="s">
        <v>65</v>
      </c>
      <c r="C58" s="19">
        <v>2025</v>
      </c>
      <c r="D58" s="19">
        <v>2025</v>
      </c>
      <c r="E58" s="14" t="s">
        <v>117</v>
      </c>
      <c r="F58" s="37">
        <v>800</v>
      </c>
      <c r="G58" s="37">
        <v>800</v>
      </c>
      <c r="H58" s="37"/>
      <c r="I58" s="37"/>
      <c r="J58" s="37">
        <v>800</v>
      </c>
      <c r="K58" s="37">
        <v>0</v>
      </c>
      <c r="L58" s="46">
        <v>800</v>
      </c>
      <c r="M58" s="14" t="s">
        <v>32</v>
      </c>
      <c r="N58" s="14"/>
    </row>
    <row r="59" spans="1:14" s="6" customFormat="1" ht="42" customHeight="1" x14ac:dyDescent="0.25">
      <c r="A59" s="96" t="s">
        <v>2</v>
      </c>
      <c r="B59" s="10" t="s">
        <v>66</v>
      </c>
      <c r="C59" s="96"/>
      <c r="D59" s="96"/>
      <c r="E59" s="96"/>
      <c r="F59" s="41">
        <f>+SUM(F61:F64)</f>
        <v>1250</v>
      </c>
      <c r="G59" s="41">
        <f>+SUM(G61:G64)</f>
        <v>1250</v>
      </c>
      <c r="H59" s="41"/>
      <c r="I59" s="41">
        <f>+SUM(I61:I64)</f>
        <v>1192.8549</v>
      </c>
      <c r="J59" s="41">
        <f>+SUM(J61:J64)</f>
        <v>1250</v>
      </c>
      <c r="K59" s="41">
        <f>+SUM(K61:K64)</f>
        <v>710</v>
      </c>
      <c r="L59" s="40">
        <f>+SUM(L61:L64)</f>
        <v>482.85489999999999</v>
      </c>
      <c r="M59" s="96"/>
      <c r="N59" s="96"/>
    </row>
    <row r="60" spans="1:14" x14ac:dyDescent="0.25">
      <c r="A60" s="14"/>
      <c r="B60" s="20" t="s">
        <v>108</v>
      </c>
      <c r="C60" s="3"/>
      <c r="D60" s="3"/>
      <c r="E60" s="14"/>
      <c r="F60" s="37"/>
      <c r="G60" s="37"/>
      <c r="H60" s="37"/>
      <c r="I60" s="37"/>
      <c r="J60" s="37"/>
      <c r="K60" s="37"/>
      <c r="L60" s="46"/>
      <c r="M60" s="14"/>
      <c r="N60" s="14"/>
    </row>
    <row r="61" spans="1:14" ht="56.25" x14ac:dyDescent="0.25">
      <c r="A61" s="14">
        <v>4</v>
      </c>
      <c r="B61" s="62" t="s">
        <v>67</v>
      </c>
      <c r="C61" s="19">
        <v>2024</v>
      </c>
      <c r="D61" s="19">
        <v>2024</v>
      </c>
      <c r="E61" s="14" t="s">
        <v>124</v>
      </c>
      <c r="F61" s="37">
        <v>200</v>
      </c>
      <c r="G61" s="37">
        <v>200</v>
      </c>
      <c r="H61" s="14" t="s">
        <v>125</v>
      </c>
      <c r="I61" s="37">
        <v>162.2629</v>
      </c>
      <c r="J61" s="37">
        <v>200</v>
      </c>
      <c r="K61" s="37">
        <v>130</v>
      </c>
      <c r="L61" s="46">
        <f>+I61-K61</f>
        <v>32.262900000000002</v>
      </c>
      <c r="M61" s="14" t="s">
        <v>32</v>
      </c>
      <c r="N61" s="14"/>
    </row>
    <row r="62" spans="1:14" ht="56.25" x14ac:dyDescent="0.25">
      <c r="A62" s="14">
        <v>5</v>
      </c>
      <c r="B62" s="62" t="s">
        <v>68</v>
      </c>
      <c r="C62" s="19">
        <v>2024</v>
      </c>
      <c r="D62" s="19">
        <v>2024</v>
      </c>
      <c r="E62" s="14" t="s">
        <v>120</v>
      </c>
      <c r="F62" s="37">
        <v>200</v>
      </c>
      <c r="G62" s="37">
        <v>200</v>
      </c>
      <c r="H62" s="14" t="s">
        <v>121</v>
      </c>
      <c r="I62" s="37">
        <v>197.8623</v>
      </c>
      <c r="J62" s="37">
        <v>200</v>
      </c>
      <c r="K62" s="37">
        <v>130</v>
      </c>
      <c r="L62" s="46">
        <f>+I62-K62</f>
        <v>67.862300000000005</v>
      </c>
      <c r="M62" s="14" t="s">
        <v>32</v>
      </c>
      <c r="N62" s="14"/>
    </row>
    <row r="63" spans="1:14" ht="56.25" x14ac:dyDescent="0.25">
      <c r="A63" s="14">
        <v>6</v>
      </c>
      <c r="B63" s="17" t="s">
        <v>38</v>
      </c>
      <c r="C63" s="19">
        <v>2024</v>
      </c>
      <c r="D63" s="19">
        <v>2024</v>
      </c>
      <c r="E63" s="14" t="s">
        <v>118</v>
      </c>
      <c r="F63" s="37">
        <v>500</v>
      </c>
      <c r="G63" s="37">
        <v>500</v>
      </c>
      <c r="H63" s="14" t="s">
        <v>119</v>
      </c>
      <c r="I63" s="37">
        <v>495.30149999999998</v>
      </c>
      <c r="J63" s="37">
        <v>500</v>
      </c>
      <c r="K63" s="38">
        <v>250</v>
      </c>
      <c r="L63" s="46">
        <f>+I63-K63</f>
        <v>245.30149999999998</v>
      </c>
      <c r="M63" s="14" t="s">
        <v>32</v>
      </c>
      <c r="N63" s="9"/>
    </row>
    <row r="64" spans="1:14" ht="56.25" x14ac:dyDescent="0.25">
      <c r="A64" s="14">
        <v>7</v>
      </c>
      <c r="B64" s="16" t="s">
        <v>132</v>
      </c>
      <c r="C64" s="19">
        <v>2024</v>
      </c>
      <c r="D64" s="19">
        <v>2024</v>
      </c>
      <c r="E64" s="14" t="s">
        <v>126</v>
      </c>
      <c r="F64" s="59">
        <v>350</v>
      </c>
      <c r="G64" s="59">
        <v>350</v>
      </c>
      <c r="H64" s="14" t="s">
        <v>127</v>
      </c>
      <c r="I64" s="59">
        <v>337.4282</v>
      </c>
      <c r="J64" s="59">
        <v>350</v>
      </c>
      <c r="K64" s="38">
        <v>200</v>
      </c>
      <c r="L64" s="46">
        <f>+I64-K64</f>
        <v>137.4282</v>
      </c>
      <c r="M64" s="14" t="s">
        <v>32</v>
      </c>
      <c r="N64" s="14"/>
    </row>
    <row r="65" spans="1:14" s="6" customFormat="1" x14ac:dyDescent="0.25">
      <c r="A65" s="96" t="s">
        <v>3</v>
      </c>
      <c r="B65" s="21" t="s">
        <v>69</v>
      </c>
      <c r="C65" s="97"/>
      <c r="D65" s="97"/>
      <c r="E65" s="96"/>
      <c r="F65" s="41">
        <f>+F67</f>
        <v>300</v>
      </c>
      <c r="G65" s="41">
        <f>+G67</f>
        <v>300</v>
      </c>
      <c r="H65" s="41"/>
      <c r="I65" s="41">
        <f>+I67</f>
        <v>291.39870000000002</v>
      </c>
      <c r="J65" s="41">
        <f t="shared" ref="J65:K65" si="18">+J67</f>
        <v>300</v>
      </c>
      <c r="K65" s="41">
        <f t="shared" si="18"/>
        <v>190</v>
      </c>
      <c r="L65" s="40">
        <f>+L67</f>
        <v>101.39870000000002</v>
      </c>
      <c r="M65" s="96"/>
      <c r="N65" s="10"/>
    </row>
    <row r="66" spans="1:14" x14ac:dyDescent="0.25">
      <c r="A66" s="14"/>
      <c r="B66" s="20" t="s">
        <v>108</v>
      </c>
      <c r="C66" s="3"/>
      <c r="D66" s="3"/>
      <c r="E66" s="14"/>
      <c r="F66" s="37"/>
      <c r="G66" s="37"/>
      <c r="H66" s="37"/>
      <c r="I66" s="37"/>
      <c r="J66" s="37"/>
      <c r="K66" s="37"/>
      <c r="L66" s="46"/>
      <c r="M66" s="14"/>
      <c r="N66" s="9"/>
    </row>
    <row r="67" spans="1:14" ht="56.25" x14ac:dyDescent="0.25">
      <c r="A67" s="14">
        <v>8</v>
      </c>
      <c r="B67" s="62" t="s">
        <v>70</v>
      </c>
      <c r="C67" s="19">
        <v>2024</v>
      </c>
      <c r="D67" s="19">
        <v>2024</v>
      </c>
      <c r="E67" s="14" t="s">
        <v>122</v>
      </c>
      <c r="F67" s="37">
        <v>300</v>
      </c>
      <c r="G67" s="37">
        <v>300</v>
      </c>
      <c r="H67" s="14" t="s">
        <v>123</v>
      </c>
      <c r="I67" s="37">
        <v>291.39870000000002</v>
      </c>
      <c r="J67" s="37">
        <v>300</v>
      </c>
      <c r="K67" s="37">
        <v>190</v>
      </c>
      <c r="L67" s="46">
        <f>+I67-K67</f>
        <v>101.39870000000002</v>
      </c>
      <c r="M67" s="14" t="s">
        <v>32</v>
      </c>
      <c r="N67" s="14"/>
    </row>
    <row r="68" spans="1:14" s="6" customFormat="1" x14ac:dyDescent="0.25">
      <c r="A68" s="96" t="s">
        <v>4</v>
      </c>
      <c r="B68" s="21" t="s">
        <v>15</v>
      </c>
      <c r="C68" s="96"/>
      <c r="D68" s="96"/>
      <c r="E68" s="96"/>
      <c r="F68" s="41">
        <f>+F69+F80</f>
        <v>3150</v>
      </c>
      <c r="G68" s="41">
        <f>+G69+G80</f>
        <v>3150</v>
      </c>
      <c r="H68" s="41"/>
      <c r="I68" s="41">
        <f>+I69+I80</f>
        <v>3078.3603999999996</v>
      </c>
      <c r="J68" s="41">
        <f>+J69+J80</f>
        <v>3150</v>
      </c>
      <c r="K68" s="41">
        <f>+K69+K80</f>
        <v>1700</v>
      </c>
      <c r="L68" s="40">
        <f>+L69+L80</f>
        <v>1878.3604</v>
      </c>
      <c r="M68" s="96"/>
      <c r="N68" s="96"/>
    </row>
    <row r="69" spans="1:14" x14ac:dyDescent="0.25">
      <c r="A69" s="14"/>
      <c r="B69" s="10" t="s">
        <v>14</v>
      </c>
      <c r="C69" s="96"/>
      <c r="D69" s="96"/>
      <c r="E69" s="96"/>
      <c r="F69" s="41">
        <f>+SUM(F71:F77)</f>
        <v>2850</v>
      </c>
      <c r="G69" s="41">
        <f>+SUM(G71:G77)</f>
        <v>2850</v>
      </c>
      <c r="H69" s="41"/>
      <c r="I69" s="41">
        <f>+SUM(I71:I77)</f>
        <v>2781.3379999999997</v>
      </c>
      <c r="J69" s="41">
        <f>+SUM(J71:J77)</f>
        <v>2850</v>
      </c>
      <c r="K69" s="41">
        <f>+SUM(K71:K77)</f>
        <v>1550</v>
      </c>
      <c r="L69" s="40">
        <f>+SUM(L71:L79)</f>
        <v>1731.338</v>
      </c>
      <c r="M69" s="14"/>
      <c r="N69" s="14"/>
    </row>
    <row r="70" spans="1:14" x14ac:dyDescent="0.25">
      <c r="A70" s="14"/>
      <c r="B70" s="20" t="s">
        <v>108</v>
      </c>
      <c r="C70" s="3"/>
      <c r="D70" s="3"/>
      <c r="E70" s="14"/>
      <c r="F70" s="37"/>
      <c r="G70" s="37"/>
      <c r="H70" s="37"/>
      <c r="I70" s="37"/>
      <c r="J70" s="37"/>
      <c r="K70" s="37"/>
      <c r="L70" s="46"/>
      <c r="M70" s="14"/>
      <c r="N70" s="14"/>
    </row>
    <row r="71" spans="1:14" ht="56.25" x14ac:dyDescent="0.25">
      <c r="A71" s="14">
        <v>9</v>
      </c>
      <c r="B71" s="9" t="s">
        <v>71</v>
      </c>
      <c r="C71" s="19">
        <v>2024</v>
      </c>
      <c r="D71" s="19">
        <v>2024</v>
      </c>
      <c r="E71" s="14" t="s">
        <v>140</v>
      </c>
      <c r="F71" s="37">
        <v>600</v>
      </c>
      <c r="G71" s="37">
        <v>600</v>
      </c>
      <c r="H71" s="14" t="s">
        <v>138</v>
      </c>
      <c r="I71" s="37">
        <v>589.02</v>
      </c>
      <c r="J71" s="37">
        <v>600</v>
      </c>
      <c r="K71" s="37">
        <v>300</v>
      </c>
      <c r="L71" s="46">
        <f t="shared" ref="L71:L77" si="19">+I71-K71</f>
        <v>289.02</v>
      </c>
      <c r="M71" s="14" t="s">
        <v>32</v>
      </c>
      <c r="N71" s="14"/>
    </row>
    <row r="72" spans="1:14" ht="56.25" x14ac:dyDescent="0.25">
      <c r="A72" s="14">
        <v>10</v>
      </c>
      <c r="B72" s="9" t="s">
        <v>72</v>
      </c>
      <c r="C72" s="19">
        <v>2024</v>
      </c>
      <c r="D72" s="19">
        <v>2024</v>
      </c>
      <c r="E72" s="14" t="s">
        <v>139</v>
      </c>
      <c r="F72" s="37">
        <v>300</v>
      </c>
      <c r="G72" s="37">
        <v>300</v>
      </c>
      <c r="H72" s="14" t="s">
        <v>138</v>
      </c>
      <c r="I72" s="37">
        <v>294.04950000000002</v>
      </c>
      <c r="J72" s="37">
        <v>300</v>
      </c>
      <c r="K72" s="37">
        <v>200</v>
      </c>
      <c r="L72" s="46">
        <f t="shared" si="19"/>
        <v>94.049500000000023</v>
      </c>
      <c r="M72" s="14" t="s">
        <v>32</v>
      </c>
      <c r="N72" s="14"/>
    </row>
    <row r="73" spans="1:14" ht="56.25" x14ac:dyDescent="0.25">
      <c r="A73" s="14">
        <v>11</v>
      </c>
      <c r="B73" s="9" t="s">
        <v>73</v>
      </c>
      <c r="C73" s="19">
        <v>2024</v>
      </c>
      <c r="D73" s="19">
        <v>2024</v>
      </c>
      <c r="E73" s="14" t="s">
        <v>141</v>
      </c>
      <c r="F73" s="37">
        <v>300</v>
      </c>
      <c r="G73" s="37">
        <v>300</v>
      </c>
      <c r="H73" s="14" t="s">
        <v>142</v>
      </c>
      <c r="I73" s="37">
        <v>294.26130000000001</v>
      </c>
      <c r="J73" s="37">
        <v>300</v>
      </c>
      <c r="K73" s="37">
        <v>200</v>
      </c>
      <c r="L73" s="46">
        <f t="shared" si="19"/>
        <v>94.261300000000006</v>
      </c>
      <c r="M73" s="14" t="s">
        <v>32</v>
      </c>
      <c r="N73" s="9"/>
    </row>
    <row r="74" spans="1:14" ht="56.25" x14ac:dyDescent="0.25">
      <c r="A74" s="14">
        <v>12</v>
      </c>
      <c r="B74" s="9" t="s">
        <v>74</v>
      </c>
      <c r="C74" s="19">
        <v>2024</v>
      </c>
      <c r="D74" s="19">
        <v>2024</v>
      </c>
      <c r="E74" s="14" t="s">
        <v>136</v>
      </c>
      <c r="F74" s="37">
        <v>500</v>
      </c>
      <c r="G74" s="37">
        <v>500</v>
      </c>
      <c r="H74" s="14" t="s">
        <v>137</v>
      </c>
      <c r="I74" s="37">
        <v>481.9391</v>
      </c>
      <c r="J74" s="37">
        <v>500</v>
      </c>
      <c r="K74" s="37">
        <v>250</v>
      </c>
      <c r="L74" s="46">
        <f t="shared" si="19"/>
        <v>231.9391</v>
      </c>
      <c r="M74" s="14" t="s">
        <v>32</v>
      </c>
      <c r="N74" s="9"/>
    </row>
    <row r="75" spans="1:14" ht="56.25" x14ac:dyDescent="0.25">
      <c r="A75" s="14">
        <v>13</v>
      </c>
      <c r="B75" s="9" t="s">
        <v>75</v>
      </c>
      <c r="C75" s="19">
        <v>2024</v>
      </c>
      <c r="D75" s="19">
        <v>2024</v>
      </c>
      <c r="E75" s="14" t="s">
        <v>128</v>
      </c>
      <c r="F75" s="37">
        <v>450</v>
      </c>
      <c r="G75" s="37">
        <v>450</v>
      </c>
      <c r="H75" s="14" t="s">
        <v>129</v>
      </c>
      <c r="I75" s="37">
        <v>438.19600000000003</v>
      </c>
      <c r="J75" s="37">
        <v>450</v>
      </c>
      <c r="K75" s="37">
        <v>200</v>
      </c>
      <c r="L75" s="46">
        <f t="shared" si="19"/>
        <v>238.19600000000003</v>
      </c>
      <c r="M75" s="14" t="s">
        <v>32</v>
      </c>
      <c r="N75" s="9"/>
    </row>
    <row r="76" spans="1:14" ht="56.25" x14ac:dyDescent="0.25">
      <c r="A76" s="14">
        <v>14</v>
      </c>
      <c r="B76" s="9" t="s">
        <v>76</v>
      </c>
      <c r="C76" s="19">
        <v>2024</v>
      </c>
      <c r="D76" s="19">
        <v>2024</v>
      </c>
      <c r="E76" s="14" t="s">
        <v>130</v>
      </c>
      <c r="F76" s="37">
        <v>300</v>
      </c>
      <c r="G76" s="37">
        <v>300</v>
      </c>
      <c r="H76" s="14" t="s">
        <v>131</v>
      </c>
      <c r="I76" s="37">
        <v>292.40499999999997</v>
      </c>
      <c r="J76" s="37">
        <v>300</v>
      </c>
      <c r="K76" s="37">
        <v>200</v>
      </c>
      <c r="L76" s="46">
        <f t="shared" si="19"/>
        <v>92.404999999999973</v>
      </c>
      <c r="M76" s="14" t="s">
        <v>32</v>
      </c>
      <c r="N76" s="9"/>
    </row>
    <row r="77" spans="1:14" ht="56.25" x14ac:dyDescent="0.25">
      <c r="A77" s="14">
        <v>15</v>
      </c>
      <c r="B77" s="17" t="s">
        <v>133</v>
      </c>
      <c r="C77" s="19">
        <v>2024</v>
      </c>
      <c r="D77" s="19">
        <v>2024</v>
      </c>
      <c r="E77" s="14" t="s">
        <v>134</v>
      </c>
      <c r="F77" s="59">
        <v>400</v>
      </c>
      <c r="G77" s="59">
        <v>400</v>
      </c>
      <c r="H77" s="14" t="s">
        <v>135</v>
      </c>
      <c r="I77" s="59">
        <v>391.46710000000002</v>
      </c>
      <c r="J77" s="59">
        <v>400</v>
      </c>
      <c r="K77" s="37">
        <v>200</v>
      </c>
      <c r="L77" s="46">
        <f t="shared" si="19"/>
        <v>191.46710000000002</v>
      </c>
      <c r="M77" s="14" t="s">
        <v>32</v>
      </c>
      <c r="N77" s="9"/>
    </row>
    <row r="78" spans="1:14" ht="37.5" x14ac:dyDescent="0.25">
      <c r="A78" s="14"/>
      <c r="B78" s="26" t="s">
        <v>107</v>
      </c>
      <c r="C78" s="3"/>
      <c r="D78" s="3"/>
      <c r="E78" s="14"/>
      <c r="F78" s="37"/>
      <c r="G78" s="37"/>
      <c r="H78" s="37"/>
      <c r="I78" s="37"/>
      <c r="J78" s="37"/>
      <c r="K78" s="37"/>
      <c r="L78" s="46"/>
      <c r="M78" s="14"/>
      <c r="N78" s="9"/>
    </row>
    <row r="79" spans="1:14" ht="56.25" x14ac:dyDescent="0.25">
      <c r="A79" s="14">
        <v>16</v>
      </c>
      <c r="B79" s="16" t="s">
        <v>31</v>
      </c>
      <c r="C79" s="19">
        <v>2023</v>
      </c>
      <c r="D79" s="19">
        <v>2025</v>
      </c>
      <c r="E79" s="14" t="s">
        <v>37</v>
      </c>
      <c r="F79" s="37">
        <v>1000</v>
      </c>
      <c r="G79" s="37">
        <v>1000</v>
      </c>
      <c r="H79" s="37"/>
      <c r="I79" s="37"/>
      <c r="J79" s="37">
        <v>1000</v>
      </c>
      <c r="K79" s="37">
        <v>500</v>
      </c>
      <c r="L79" s="46">
        <f>+J79-K79</f>
        <v>500</v>
      </c>
      <c r="M79" s="14" t="s">
        <v>32</v>
      </c>
      <c r="N79" s="9"/>
    </row>
    <row r="80" spans="1:14" x14ac:dyDescent="0.25">
      <c r="A80" s="14"/>
      <c r="B80" s="10" t="s">
        <v>77</v>
      </c>
      <c r="C80" s="96"/>
      <c r="D80" s="96"/>
      <c r="E80" s="96"/>
      <c r="F80" s="41">
        <f>+F82</f>
        <v>300</v>
      </c>
      <c r="G80" s="41">
        <f t="shared" ref="G80:K80" si="20">+G82</f>
        <v>300</v>
      </c>
      <c r="H80" s="41"/>
      <c r="I80" s="41">
        <f t="shared" si="20"/>
        <v>297.0224</v>
      </c>
      <c r="J80" s="41">
        <f t="shared" si="20"/>
        <v>300</v>
      </c>
      <c r="K80" s="41">
        <f t="shared" si="20"/>
        <v>150</v>
      </c>
      <c r="L80" s="40">
        <f>+L82</f>
        <v>147.0224</v>
      </c>
      <c r="M80" s="14"/>
      <c r="N80" s="9"/>
    </row>
    <row r="81" spans="1:14" x14ac:dyDescent="0.25">
      <c r="A81" s="14"/>
      <c r="B81" s="20" t="s">
        <v>108</v>
      </c>
      <c r="C81" s="3"/>
      <c r="D81" s="3"/>
      <c r="E81" s="14"/>
      <c r="F81" s="37"/>
      <c r="G81" s="37"/>
      <c r="H81" s="37"/>
      <c r="I81" s="37"/>
      <c r="J81" s="37"/>
      <c r="K81" s="37"/>
      <c r="L81" s="46"/>
      <c r="M81" s="14"/>
      <c r="N81" s="9"/>
    </row>
    <row r="82" spans="1:14" ht="56.25" x14ac:dyDescent="0.25">
      <c r="A82" s="14">
        <v>17</v>
      </c>
      <c r="B82" s="17" t="s">
        <v>39</v>
      </c>
      <c r="C82" s="19">
        <v>2024</v>
      </c>
      <c r="D82" s="19">
        <v>2024</v>
      </c>
      <c r="E82" s="14" t="s">
        <v>143</v>
      </c>
      <c r="F82" s="18">
        <v>300</v>
      </c>
      <c r="G82" s="18">
        <v>300</v>
      </c>
      <c r="H82" s="14" t="s">
        <v>144</v>
      </c>
      <c r="I82" s="18">
        <v>297.0224</v>
      </c>
      <c r="J82" s="18">
        <v>300</v>
      </c>
      <c r="K82" s="37">
        <v>150</v>
      </c>
      <c r="L82" s="46">
        <f>+I82-K82</f>
        <v>147.0224</v>
      </c>
      <c r="M82" s="14" t="s">
        <v>32</v>
      </c>
      <c r="N82" s="9"/>
    </row>
    <row r="83" spans="1:14" s="6" customFormat="1" x14ac:dyDescent="0.25">
      <c r="A83" s="96" t="s">
        <v>152</v>
      </c>
      <c r="B83" s="10" t="s">
        <v>86</v>
      </c>
      <c r="C83" s="96"/>
      <c r="D83" s="96"/>
      <c r="E83" s="96"/>
      <c r="F83" s="11"/>
      <c r="G83" s="11"/>
      <c r="H83" s="11"/>
      <c r="I83" s="11"/>
      <c r="J83" s="40"/>
      <c r="K83" s="98"/>
      <c r="L83" s="98">
        <v>837.38600000000042</v>
      </c>
      <c r="M83" s="96"/>
      <c r="N83" s="10"/>
    </row>
  </sheetData>
  <mergeCells count="15">
    <mergeCell ref="A1:B1"/>
    <mergeCell ref="A2:N2"/>
    <mergeCell ref="A3:N3"/>
    <mergeCell ref="M4:N4"/>
    <mergeCell ref="L5:L6"/>
    <mergeCell ref="N5:N6"/>
    <mergeCell ref="M5:M6"/>
    <mergeCell ref="A4:J4"/>
    <mergeCell ref="H5:I5"/>
    <mergeCell ref="K5:K6"/>
    <mergeCell ref="J5:J6"/>
    <mergeCell ref="A5:A6"/>
    <mergeCell ref="B5:B6"/>
    <mergeCell ref="C5:D5"/>
    <mergeCell ref="E5:G5"/>
  </mergeCells>
  <printOptions horizontalCentered="1"/>
  <pageMargins left="0.23622047244094499" right="0.25" top="0.49803149600000002" bottom="0.24803149599999999" header="0.31496062992126" footer="6.4960630000000005E-2"/>
  <pageSetup paperSize="9" scale="55" fitToHeight="0" orientation="landscape" verticalDpi="0" r:id="rId1"/>
  <headerFooter>
    <oddFooter>Trang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Biểu 01. Tổng</vt:lpstr>
      <vt:lpstr>Biểu 02</vt:lpstr>
      <vt:lpstr>'Biểu 02'!Print_Titles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2024-11-27T08:58:01Z</dcterms:modified>
</cp:coreProperties>
</file>