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1670" yWindow="-75" windowWidth="16215" windowHeight="11760" firstSheet="5" activeTab="5"/>
  </bookViews>
  <sheets>
    <sheet name="Phụ lục 1" sheetId="1" state="hidden" r:id="rId1"/>
    <sheet name="Phụ lục 2" sheetId="6" state="hidden" r:id="rId2"/>
    <sheet name="Phụ lục 3" sheetId="7" state="hidden" r:id="rId3"/>
    <sheet name="Phụ lục 4" sheetId="8" state="hidden" r:id="rId4"/>
    <sheet name="NĂM 2022" sheetId="9" state="hidden" r:id="rId5"/>
    <sheet name="DTTS" sheetId="15" r:id="rId6"/>
    <sheet name="NĂM 2024" sheetId="11" state="hidden" r:id="rId7"/>
    <sheet name="NĂM 2025" sheetId="12" state="hidden" r:id="rId8"/>
    <sheet name="BIỂU TỔNG" sheetId="13" state="hidden" r:id="rId9"/>
    <sheet name="Biểu tổng DTTS" sheetId="16" r:id="rId10"/>
    <sheet name="NTM" sheetId="14" r:id="rId11"/>
    <sheet name="Biểu tổng NTM" sheetId="17" r:id="rId12"/>
  </sheets>
  <definedNames>
    <definedName name="_xlnm.Print_Area" localSheetId="9">'Biểu tổng DTTS'!$A$1:$F$29</definedName>
    <definedName name="_xlnm.Print_Area" localSheetId="11">'Biểu tổng NTM'!$A$1:$E$13</definedName>
    <definedName name="_xlnm.Print_Area" localSheetId="5">DTTS!$A$1:$S$135</definedName>
    <definedName name="_xlnm.Print_Area" localSheetId="4">'NĂM 2022'!$A$1:$O$85</definedName>
    <definedName name="_xlnm.Print_Area" localSheetId="10">NTM!$A$1:$V$19</definedName>
    <definedName name="_xlnm.Print_Area" localSheetId="0">'Phụ lục 1'!$A:$O</definedName>
    <definedName name="_xlnm.Print_Area" localSheetId="2">'Phụ lục 3'!$A$1:$S$82</definedName>
    <definedName name="_xlnm.Print_Titles" localSheetId="8">'BIỂU TỔNG'!$5:$6</definedName>
    <definedName name="_xlnm.Print_Titles" localSheetId="9">'Biểu tổng DTTS'!$5:$7</definedName>
    <definedName name="_xlnm.Print_Titles" localSheetId="5">DTTS!$7:$9</definedName>
    <definedName name="_xlnm.Print_Titles" localSheetId="4">'NĂM 2022'!$4:$5</definedName>
    <definedName name="_xlnm.Print_Titles" localSheetId="0">'Phụ lục 1'!#REF!</definedName>
  </definedNames>
  <calcPr calcId="144525"/>
</workbook>
</file>

<file path=xl/calcChain.xml><?xml version="1.0" encoding="utf-8"?>
<calcChain xmlns="http://schemas.openxmlformats.org/spreadsheetml/2006/main">
  <c r="G10" i="17" l="1"/>
  <c r="X135" i="15"/>
  <c r="W135" i="15"/>
  <c r="V135" i="15"/>
  <c r="AA31" i="15"/>
  <c r="AB31" i="15"/>
  <c r="Z31" i="15"/>
  <c r="W13" i="15"/>
  <c r="X13" i="15"/>
  <c r="W9" i="15"/>
  <c r="X9" i="15"/>
  <c r="V9" i="15"/>
  <c r="I9" i="17" l="1"/>
  <c r="I11" i="16"/>
  <c r="A3" i="16"/>
  <c r="D13" i="17" l="1"/>
  <c r="C13" i="17"/>
  <c r="X30" i="15"/>
  <c r="X31"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35" i="15"/>
  <c r="S10" i="14"/>
  <c r="T10" i="14"/>
  <c r="Q15" i="14"/>
  <c r="R15" i="14"/>
  <c r="S15" i="14"/>
  <c r="T15" i="14"/>
  <c r="P15" i="14"/>
  <c r="S11" i="14"/>
  <c r="T11" i="14"/>
  <c r="R12" i="14"/>
  <c r="R11" i="14" s="1"/>
  <c r="R10" i="14" s="1"/>
  <c r="S12" i="14"/>
  <c r="T12" i="14"/>
  <c r="Q14" i="14"/>
  <c r="P14" i="14" s="1"/>
  <c r="P12" i="14" s="1"/>
  <c r="P11" i="14" s="1"/>
  <c r="P10" i="14" s="1"/>
  <c r="P16" i="14"/>
  <c r="Q19" i="14"/>
  <c r="P19" i="14"/>
  <c r="Q18" i="14"/>
  <c r="P18" i="14"/>
  <c r="Q17" i="14"/>
  <c r="P17" i="14"/>
  <c r="Q13" i="14"/>
  <c r="D10" i="17" s="1"/>
  <c r="P13" i="14"/>
  <c r="Z13" i="14"/>
  <c r="Y13" i="14"/>
  <c r="X13" i="14" s="1"/>
  <c r="W38" i="15"/>
  <c r="X38" i="15"/>
  <c r="W39" i="15"/>
  <c r="X39" i="15"/>
  <c r="W40" i="15"/>
  <c r="X40" i="15"/>
  <c r="W41" i="15"/>
  <c r="X41" i="15"/>
  <c r="W42" i="15"/>
  <c r="X42" i="15"/>
  <c r="W43" i="15"/>
  <c r="X43" i="15"/>
  <c r="W44" i="15"/>
  <c r="X44" i="15"/>
  <c r="W45" i="15"/>
  <c r="X45" i="15"/>
  <c r="W46" i="15"/>
  <c r="X46" i="15"/>
  <c r="W47" i="15"/>
  <c r="X47" i="15"/>
  <c r="W48" i="15"/>
  <c r="X48" i="15"/>
  <c r="W49" i="15"/>
  <c r="X49" i="15"/>
  <c r="W50" i="15"/>
  <c r="X50" i="15"/>
  <c r="W51" i="15"/>
  <c r="X51" i="15"/>
  <c r="W52" i="15"/>
  <c r="X52" i="15"/>
  <c r="W53" i="15"/>
  <c r="X53" i="15"/>
  <c r="W54" i="15"/>
  <c r="X54" i="15"/>
  <c r="W55" i="15"/>
  <c r="X55" i="15"/>
  <c r="W56" i="15"/>
  <c r="X56" i="15"/>
  <c r="W57" i="15"/>
  <c r="X57" i="15"/>
  <c r="W58" i="15"/>
  <c r="X58" i="15"/>
  <c r="W59" i="15"/>
  <c r="X59" i="15"/>
  <c r="W60" i="15"/>
  <c r="X60" i="15"/>
  <c r="W61" i="15"/>
  <c r="X61" i="15"/>
  <c r="W62" i="15"/>
  <c r="X62" i="15"/>
  <c r="X37" i="15"/>
  <c r="W37" i="15"/>
  <c r="V37" i="15" s="1"/>
  <c r="D11" i="17" l="1"/>
  <c r="C11" i="17" s="1"/>
  <c r="D9" i="17"/>
  <c r="C10" i="17"/>
  <c r="C9" i="17" s="1"/>
  <c r="C8" i="17" s="1"/>
  <c r="G9" i="17" s="1"/>
  <c r="K9" i="17" s="1"/>
  <c r="Q12" i="14"/>
  <c r="Q11" i="14" s="1"/>
  <c r="Q10" i="14" s="1"/>
  <c r="V61" i="15"/>
  <c r="V55" i="15"/>
  <c r="V49" i="15"/>
  <c r="V43" i="15"/>
  <c r="V60" i="15"/>
  <c r="V54" i="15"/>
  <c r="V48" i="15"/>
  <c r="V42" i="15"/>
  <c r="V59" i="15"/>
  <c r="V53" i="15"/>
  <c r="V47" i="15"/>
  <c r="V41" i="15"/>
  <c r="V58" i="15"/>
  <c r="V52" i="15"/>
  <c r="V46" i="15"/>
  <c r="V40" i="15"/>
  <c r="V57" i="15"/>
  <c r="V51" i="15"/>
  <c r="V45" i="15"/>
  <c r="V39" i="15"/>
  <c r="V62" i="15"/>
  <c r="V56" i="15"/>
  <c r="V50" i="15"/>
  <c r="V44" i="15"/>
  <c r="V38" i="15"/>
  <c r="C12" i="17"/>
  <c r="D12" i="17"/>
  <c r="D134" i="15"/>
  <c r="D132" i="15"/>
  <c r="D131" i="15"/>
  <c r="D129" i="15"/>
  <c r="D128" i="15"/>
  <c r="D127" i="15"/>
  <c r="D126" i="15"/>
  <c r="D124" i="15"/>
  <c r="D123" i="15"/>
  <c r="D122" i="15"/>
  <c r="D117" i="15"/>
  <c r="D119" i="15"/>
  <c r="D118" i="15"/>
  <c r="D120" i="15"/>
  <c r="D116" i="15"/>
  <c r="D114" i="15"/>
  <c r="D113" i="15"/>
  <c r="D111" i="15"/>
  <c r="D110" i="15"/>
  <c r="D109" i="15"/>
  <c r="D107" i="15"/>
  <c r="D106" i="15"/>
  <c r="D104" i="15"/>
  <c r="D101" i="15"/>
  <c r="D100" i="15"/>
  <c r="D98" i="15"/>
  <c r="D97" i="15"/>
  <c r="D96" i="15"/>
  <c r="D94" i="15"/>
  <c r="D93" i="15"/>
  <c r="D88" i="15"/>
  <c r="D89" i="15" s="1"/>
  <c r="D90" i="15" s="1"/>
  <c r="D91" i="15" s="1"/>
  <c r="D87" i="15"/>
  <c r="D86" i="15"/>
  <c r="D83" i="15"/>
  <c r="D84" i="15" s="1"/>
  <c r="D82" i="15"/>
  <c r="D81" i="15"/>
  <c r="D78" i="15"/>
  <c r="D79" i="15"/>
  <c r="D77" i="15"/>
  <c r="D75" i="15"/>
  <c r="D73" i="15"/>
  <c r="D72" i="15"/>
  <c r="D71" i="15"/>
  <c r="D66" i="15"/>
  <c r="D67" i="15" s="1"/>
  <c r="D68" i="15" s="1"/>
  <c r="D69" i="15" s="1"/>
  <c r="D65" i="15"/>
  <c r="D64" i="15"/>
  <c r="D39" i="15"/>
  <c r="D40" i="15" s="1"/>
  <c r="D41" i="15" s="1"/>
  <c r="D42" i="15" s="1"/>
  <c r="D43" i="15" s="1"/>
  <c r="D44" i="15" s="1"/>
  <c r="D45" i="15" s="1"/>
  <c r="D46" i="15" s="1"/>
  <c r="D47" i="15" s="1"/>
  <c r="D48" i="15" s="1"/>
  <c r="D49" i="15" s="1"/>
  <c r="D50" i="15" s="1"/>
  <c r="D51" i="15" s="1"/>
  <c r="D52" i="15" s="1"/>
  <c r="D53" i="15" s="1"/>
  <c r="D54" i="15" s="1"/>
  <c r="D55" i="15" s="1"/>
  <c r="D56" i="15" s="1"/>
  <c r="D57" i="15" s="1"/>
  <c r="D58" i="15" s="1"/>
  <c r="D59" i="15" s="1"/>
  <c r="D60" i="15" s="1"/>
  <c r="D61" i="15" s="1"/>
  <c r="D62" i="15" s="1"/>
  <c r="D38" i="15"/>
  <c r="I19" i="14"/>
  <c r="I18" i="14"/>
  <c r="I17" i="14"/>
  <c r="L16" i="14"/>
  <c r="K16" i="14"/>
  <c r="J16" i="14"/>
  <c r="I13" i="14"/>
  <c r="L12" i="14"/>
  <c r="K12" i="14"/>
  <c r="K10" i="14" s="1"/>
  <c r="J12" i="14"/>
  <c r="J10" i="14" s="1"/>
  <c r="I12" i="14"/>
  <c r="L10" i="14"/>
  <c r="D8" i="17"/>
  <c r="H9" i="17" s="1"/>
  <c r="E29" i="16"/>
  <c r="E28" i="16"/>
  <c r="E27" i="16"/>
  <c r="E26" i="16"/>
  <c r="E25" i="16"/>
  <c r="E24" i="16"/>
  <c r="E23" i="16"/>
  <c r="E22" i="16"/>
  <c r="E21" i="16"/>
  <c r="E20" i="16"/>
  <c r="E19" i="16"/>
  <c r="E18" i="16"/>
  <c r="E17" i="16"/>
  <c r="E16" i="16"/>
  <c r="E15" i="16"/>
  <c r="C15" i="16" s="1"/>
  <c r="E14" i="16"/>
  <c r="E13" i="16"/>
  <c r="C14" i="16"/>
  <c r="C16" i="16"/>
  <c r="C17" i="16"/>
  <c r="C18" i="16"/>
  <c r="C19" i="16"/>
  <c r="C20" i="16"/>
  <c r="C21" i="16"/>
  <c r="C22" i="16"/>
  <c r="C23" i="16"/>
  <c r="C24" i="16"/>
  <c r="C25" i="16"/>
  <c r="C26" i="16"/>
  <c r="C27" i="16"/>
  <c r="C28" i="16"/>
  <c r="C29" i="16"/>
  <c r="C13" i="16"/>
  <c r="D11" i="16"/>
  <c r="V13" i="15"/>
  <c r="D14" i="16"/>
  <c r="D15" i="16"/>
  <c r="D16" i="16"/>
  <c r="D17" i="16"/>
  <c r="D18" i="16"/>
  <c r="D19" i="16"/>
  <c r="D20" i="16"/>
  <c r="D21" i="16"/>
  <c r="D22" i="16"/>
  <c r="D23" i="16"/>
  <c r="D24" i="16"/>
  <c r="D25" i="16"/>
  <c r="D26" i="16"/>
  <c r="D27" i="16"/>
  <c r="D28" i="16"/>
  <c r="D29" i="16"/>
  <c r="D13" i="16"/>
  <c r="A14" i="16"/>
  <c r="A15" i="16" s="1"/>
  <c r="A16" i="16" s="1"/>
  <c r="A17" i="16" s="1"/>
  <c r="A18" i="16" s="1"/>
  <c r="A19" i="16" s="1"/>
  <c r="A20" i="16" s="1"/>
  <c r="A21" i="16" s="1"/>
  <c r="A22" i="16" s="1"/>
  <c r="A23" i="16" s="1"/>
  <c r="A24" i="16" s="1"/>
  <c r="A25" i="16" s="1"/>
  <c r="A26" i="16" s="1"/>
  <c r="A27" i="16" s="1"/>
  <c r="A28" i="16" s="1"/>
  <c r="A29" i="16" s="1"/>
  <c r="D9" i="16"/>
  <c r="I16" i="14" l="1"/>
  <c r="I10" i="14" s="1"/>
  <c r="C12" i="16"/>
  <c r="D12" i="16"/>
  <c r="D8" i="16" s="1"/>
  <c r="E12" i="16"/>
  <c r="J10" i="15" l="1"/>
  <c r="K10" i="15"/>
  <c r="L10" i="15"/>
  <c r="M10" i="15"/>
  <c r="N10" i="15"/>
  <c r="I10" i="15"/>
  <c r="J102" i="15"/>
  <c r="K102" i="15"/>
  <c r="L102" i="15"/>
  <c r="L32" i="15" s="1"/>
  <c r="M102" i="15"/>
  <c r="M32" i="15" s="1"/>
  <c r="N102" i="15"/>
  <c r="O102" i="15"/>
  <c r="P102" i="15"/>
  <c r="Q102" i="15"/>
  <c r="I102" i="15"/>
  <c r="J33" i="15"/>
  <c r="K33" i="15"/>
  <c r="L33" i="15"/>
  <c r="M33" i="15"/>
  <c r="N33" i="15"/>
  <c r="P33" i="15"/>
  <c r="Q33" i="15"/>
  <c r="I33" i="15"/>
  <c r="N32" i="15"/>
  <c r="I32" i="15"/>
  <c r="O135" i="15"/>
  <c r="E11" i="16" s="1"/>
  <c r="C11" i="16" s="1"/>
  <c r="Q104" i="15"/>
  <c r="O104" i="15" s="1"/>
  <c r="P104" i="15"/>
  <c r="L104" i="15"/>
  <c r="I104" i="15"/>
  <c r="L35" i="15"/>
  <c r="I35" i="15"/>
  <c r="P32" i="15" l="1"/>
  <c r="W31" i="15"/>
  <c r="J32" i="15"/>
  <c r="K32" i="15"/>
  <c r="Q32" i="15"/>
  <c r="J133" i="15" l="1"/>
  <c r="K133" i="15"/>
  <c r="L133" i="15"/>
  <c r="M133" i="15"/>
  <c r="N133" i="15"/>
  <c r="P133" i="15"/>
  <c r="Q133" i="15"/>
  <c r="J112" i="15"/>
  <c r="K112" i="15"/>
  <c r="L112" i="15"/>
  <c r="M112" i="15"/>
  <c r="N112" i="15"/>
  <c r="P112" i="15"/>
  <c r="Q112" i="15"/>
  <c r="J99" i="15"/>
  <c r="L99" i="15"/>
  <c r="M99" i="15"/>
  <c r="N99" i="15"/>
  <c r="P99" i="15"/>
  <c r="J95" i="15"/>
  <c r="K95" i="15"/>
  <c r="L95" i="15"/>
  <c r="M95" i="15"/>
  <c r="N95" i="15"/>
  <c r="P95" i="15"/>
  <c r="Q95" i="15"/>
  <c r="J92" i="15"/>
  <c r="L92" i="15"/>
  <c r="M92" i="15"/>
  <c r="N92" i="15"/>
  <c r="P92" i="15"/>
  <c r="W32" i="15"/>
  <c r="W30" i="15" s="1"/>
  <c r="X32" i="15"/>
  <c r="V112" i="15"/>
  <c r="V111" i="15"/>
  <c r="V110" i="15"/>
  <c r="V109" i="15"/>
  <c r="V106" i="15"/>
  <c r="V32" i="15" l="1"/>
  <c r="A38" i="15"/>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4" i="15" s="1"/>
  <c r="R16" i="14" l="1"/>
  <c r="S16" i="14"/>
  <c r="T16" i="14"/>
  <c r="I109" i="15"/>
  <c r="I110" i="15"/>
  <c r="I111" i="15"/>
  <c r="N108" i="15"/>
  <c r="A3" i="14"/>
  <c r="A3" i="17" s="1"/>
  <c r="I62" i="15"/>
  <c r="I61" i="15"/>
  <c r="I60" i="15"/>
  <c r="O134" i="15"/>
  <c r="O133" i="15" s="1"/>
  <c r="I134" i="15"/>
  <c r="I133" i="15" s="1"/>
  <c r="I59" i="15"/>
  <c r="I58" i="15"/>
  <c r="O132" i="15"/>
  <c r="I132" i="15"/>
  <c r="O131" i="15"/>
  <c r="I131" i="15"/>
  <c r="Q130" i="15"/>
  <c r="P130" i="15"/>
  <c r="N130" i="15"/>
  <c r="M130" i="15"/>
  <c r="L130" i="15"/>
  <c r="K130" i="15"/>
  <c r="J130" i="15"/>
  <c r="O129" i="15"/>
  <c r="I129" i="15"/>
  <c r="O128" i="15"/>
  <c r="I128" i="15"/>
  <c r="O127" i="15"/>
  <c r="I127" i="15"/>
  <c r="O126" i="15"/>
  <c r="I126" i="15"/>
  <c r="Q125" i="15"/>
  <c r="P125" i="15"/>
  <c r="N125" i="15"/>
  <c r="M125" i="15"/>
  <c r="L125" i="15"/>
  <c r="K125" i="15"/>
  <c r="J125" i="15"/>
  <c r="O124" i="15"/>
  <c r="I124" i="15"/>
  <c r="I57" i="15"/>
  <c r="I56" i="15"/>
  <c r="O123" i="15"/>
  <c r="I123" i="15"/>
  <c r="O122" i="15"/>
  <c r="I122" i="15"/>
  <c r="Q121" i="15"/>
  <c r="P121" i="15"/>
  <c r="N121" i="15"/>
  <c r="M121" i="15"/>
  <c r="L121" i="15"/>
  <c r="K121" i="15"/>
  <c r="J121" i="15"/>
  <c r="O120" i="15"/>
  <c r="I120" i="15"/>
  <c r="O119" i="15"/>
  <c r="I119" i="15"/>
  <c r="O118" i="15"/>
  <c r="I118" i="15"/>
  <c r="O117" i="15"/>
  <c r="I117" i="15"/>
  <c r="I55" i="15"/>
  <c r="O116" i="15"/>
  <c r="I116" i="15"/>
  <c r="Q115" i="15"/>
  <c r="P115" i="15"/>
  <c r="N115" i="15"/>
  <c r="M115" i="15"/>
  <c r="L115" i="15"/>
  <c r="K115" i="15"/>
  <c r="J115" i="15"/>
  <c r="I54" i="15"/>
  <c r="K53" i="15"/>
  <c r="O114" i="15"/>
  <c r="I114" i="15"/>
  <c r="I52" i="15"/>
  <c r="O113" i="15"/>
  <c r="I113" i="15"/>
  <c r="I51" i="15"/>
  <c r="I50" i="15"/>
  <c r="I49" i="15"/>
  <c r="O111" i="15"/>
  <c r="O110" i="15"/>
  <c r="O109" i="15"/>
  <c r="Q108" i="15"/>
  <c r="P108" i="15"/>
  <c r="M108" i="15"/>
  <c r="L108" i="15"/>
  <c r="K108" i="15"/>
  <c r="J108" i="15"/>
  <c r="O107" i="15"/>
  <c r="I107" i="15"/>
  <c r="I48" i="15"/>
  <c r="O106" i="15"/>
  <c r="I106" i="15"/>
  <c r="Q101" i="15"/>
  <c r="K101" i="15"/>
  <c r="O100" i="15"/>
  <c r="I100" i="15"/>
  <c r="I47" i="15"/>
  <c r="O98" i="15"/>
  <c r="I98" i="15"/>
  <c r="O97" i="15"/>
  <c r="I97" i="15"/>
  <c r="O96" i="15"/>
  <c r="I96" i="15"/>
  <c r="I46" i="15"/>
  <c r="O94" i="15"/>
  <c r="I94" i="15"/>
  <c r="Q93" i="15"/>
  <c r="Q92" i="15" s="1"/>
  <c r="O93" i="15"/>
  <c r="K93" i="15"/>
  <c r="I45" i="15"/>
  <c r="I44" i="15"/>
  <c r="I43" i="15"/>
  <c r="I42" i="15"/>
  <c r="O91" i="15"/>
  <c r="I91" i="15"/>
  <c r="O90" i="15"/>
  <c r="I90" i="15"/>
  <c r="O89" i="15"/>
  <c r="I89" i="15"/>
  <c r="O88" i="15"/>
  <c r="I88" i="15"/>
  <c r="I41" i="15"/>
  <c r="O87" i="15"/>
  <c r="I87" i="15"/>
  <c r="O86" i="15"/>
  <c r="I86" i="15"/>
  <c r="Q85" i="15"/>
  <c r="P85" i="15"/>
  <c r="N85" i="15"/>
  <c r="M85" i="15"/>
  <c r="L85" i="15"/>
  <c r="K85" i="15"/>
  <c r="J85" i="15"/>
  <c r="Q80" i="15"/>
  <c r="P80" i="15"/>
  <c r="O80" i="15"/>
  <c r="N80" i="15"/>
  <c r="M80" i="15"/>
  <c r="L80" i="15"/>
  <c r="K80" i="15"/>
  <c r="J80" i="15"/>
  <c r="I80" i="15"/>
  <c r="O37" i="15"/>
  <c r="I37" i="15"/>
  <c r="O79" i="15"/>
  <c r="I79" i="15"/>
  <c r="O78" i="15"/>
  <c r="I78" i="15"/>
  <c r="O77" i="15"/>
  <c r="I77" i="15"/>
  <c r="Q76" i="15"/>
  <c r="P76" i="15"/>
  <c r="N76" i="15"/>
  <c r="M76" i="15"/>
  <c r="L76" i="15"/>
  <c r="K76" i="15"/>
  <c r="J76" i="15"/>
  <c r="O75" i="15"/>
  <c r="O74" i="15" s="1"/>
  <c r="I75" i="15"/>
  <c r="I74" i="15" s="1"/>
  <c r="Q74" i="15"/>
  <c r="P74" i="15"/>
  <c r="N74" i="15"/>
  <c r="M74" i="15"/>
  <c r="L74" i="15"/>
  <c r="K74" i="15"/>
  <c r="J74" i="15"/>
  <c r="O73" i="15"/>
  <c r="I73" i="15"/>
  <c r="O72" i="15"/>
  <c r="I72" i="15"/>
  <c r="O71" i="15"/>
  <c r="I71" i="15"/>
  <c r="Q70" i="15"/>
  <c r="P70" i="15"/>
  <c r="N70" i="15"/>
  <c r="M70" i="15"/>
  <c r="L70" i="15"/>
  <c r="K70" i="15"/>
  <c r="J70" i="15"/>
  <c r="O69" i="15"/>
  <c r="I69" i="15"/>
  <c r="O68" i="15"/>
  <c r="I68" i="15"/>
  <c r="O67" i="15"/>
  <c r="I67" i="15"/>
  <c r="O66" i="15"/>
  <c r="I66" i="15"/>
  <c r="O65" i="15"/>
  <c r="I65" i="15"/>
  <c r="A65" i="15"/>
  <c r="A66" i="15" s="1"/>
  <c r="A67" i="15" s="1"/>
  <c r="A68" i="15" s="1"/>
  <c r="A69" i="15" s="1"/>
  <c r="A71" i="15" s="1"/>
  <c r="A72" i="15" s="1"/>
  <c r="A73" i="15" s="1"/>
  <c r="A75" i="15" s="1"/>
  <c r="A77" i="15" s="1"/>
  <c r="A78" i="15" s="1"/>
  <c r="A79" i="15" s="1"/>
  <c r="A81" i="15" s="1"/>
  <c r="A82" i="15" s="1"/>
  <c r="A83" i="15" s="1"/>
  <c r="A84" i="15" s="1"/>
  <c r="A86" i="15" s="1"/>
  <c r="A87" i="15" s="1"/>
  <c r="O64" i="15"/>
  <c r="I64" i="15"/>
  <c r="Q63" i="15"/>
  <c r="P63" i="15"/>
  <c r="N63" i="15"/>
  <c r="M63" i="15"/>
  <c r="L63" i="15"/>
  <c r="K63" i="15"/>
  <c r="J63" i="15"/>
  <c r="O30" i="15"/>
  <c r="O29" i="15"/>
  <c r="O28" i="15"/>
  <c r="O27" i="15"/>
  <c r="O26" i="15"/>
  <c r="O25" i="15"/>
  <c r="O24" i="15"/>
  <c r="O23" i="15"/>
  <c r="O22" i="15"/>
  <c r="O21" i="15"/>
  <c r="O20" i="15"/>
  <c r="O19" i="15"/>
  <c r="O18" i="15"/>
  <c r="O17" i="15"/>
  <c r="O16" i="15"/>
  <c r="O15" i="15"/>
  <c r="O14" i="15"/>
  <c r="A14" i="15"/>
  <c r="A15" i="15" s="1"/>
  <c r="A16" i="15" s="1"/>
  <c r="A17" i="15" s="1"/>
  <c r="A18" i="15" s="1"/>
  <c r="A19" i="15" s="1"/>
  <c r="A20" i="15" s="1"/>
  <c r="A21" i="15" s="1"/>
  <c r="A22" i="15" s="1"/>
  <c r="A23" i="15" s="1"/>
  <c r="A24" i="15" s="1"/>
  <c r="A25" i="15" s="1"/>
  <c r="A26" i="15" s="1"/>
  <c r="A27" i="15" s="1"/>
  <c r="A28" i="15" s="1"/>
  <c r="A29" i="15" s="1"/>
  <c r="A30" i="15" s="1"/>
  <c r="O13" i="15"/>
  <c r="Q12" i="15"/>
  <c r="P12" i="15"/>
  <c r="P11" i="15" s="1"/>
  <c r="I112" i="15" l="1"/>
  <c r="O92" i="15"/>
  <c r="O112" i="15"/>
  <c r="I101" i="15"/>
  <c r="I99" i="15" s="1"/>
  <c r="K99" i="15"/>
  <c r="O101" i="15"/>
  <c r="O99" i="15" s="1"/>
  <c r="Q99" i="15"/>
  <c r="I95" i="15"/>
  <c r="I93" i="15"/>
  <c r="I92" i="15" s="1"/>
  <c r="K92" i="15"/>
  <c r="O95" i="15"/>
  <c r="A88" i="15"/>
  <c r="A89" i="15" s="1"/>
  <c r="A90" i="15" s="1"/>
  <c r="A91" i="15" s="1"/>
  <c r="A93" i="15" s="1"/>
  <c r="A94" i="15" s="1"/>
  <c r="A96" i="15" s="1"/>
  <c r="A97" i="15" s="1"/>
  <c r="A98" i="15" s="1"/>
  <c r="A100" i="15" s="1"/>
  <c r="A101" i="15" s="1"/>
  <c r="A106" i="15" s="1"/>
  <c r="A107" i="15" s="1"/>
  <c r="A109" i="15" s="1"/>
  <c r="A110" i="15" s="1"/>
  <c r="A111" i="15" s="1"/>
  <c r="A113" i="15" s="1"/>
  <c r="A114" i="15" s="1"/>
  <c r="A116" i="15" s="1"/>
  <c r="A117" i="15" s="1"/>
  <c r="A118" i="15" s="1"/>
  <c r="A119" i="15" s="1"/>
  <c r="A120" i="15" s="1"/>
  <c r="A122" i="15" s="1"/>
  <c r="A123" i="15" s="1"/>
  <c r="A124" i="15" s="1"/>
  <c r="A126" i="15" s="1"/>
  <c r="A127" i="15" s="1"/>
  <c r="A128" i="15" s="1"/>
  <c r="A129" i="15" s="1"/>
  <c r="A131" i="15" s="1"/>
  <c r="A132" i="15" s="1"/>
  <c r="A134" i="15" s="1"/>
  <c r="I53" i="15"/>
  <c r="O125" i="15"/>
  <c r="I108" i="15"/>
  <c r="I125" i="15"/>
  <c r="I70" i="15"/>
  <c r="O70" i="15"/>
  <c r="O33" i="15"/>
  <c r="V31" i="15" s="1"/>
  <c r="V30" i="15" s="1"/>
  <c r="O12" i="15"/>
  <c r="O11" i="15" s="1"/>
  <c r="I76" i="15"/>
  <c r="I121" i="15"/>
  <c r="I115" i="15"/>
  <c r="O63" i="15"/>
  <c r="O121" i="15"/>
  <c r="I63" i="15"/>
  <c r="O115" i="15"/>
  <c r="I130" i="15"/>
  <c r="O108" i="15"/>
  <c r="O76" i="15"/>
  <c r="I85" i="15"/>
  <c r="O130" i="15"/>
  <c r="O85" i="15"/>
  <c r="Q11" i="15"/>
  <c r="O32" i="15" l="1"/>
  <c r="E10" i="16"/>
  <c r="A18" i="14"/>
  <c r="A19" i="14" s="1"/>
  <c r="O31" i="15" l="1"/>
  <c r="C10" i="16"/>
  <c r="C9" i="16" s="1"/>
  <c r="C8" i="16" s="1"/>
  <c r="E9" i="16"/>
  <c r="E8" i="16" s="1"/>
  <c r="J11" i="16" s="1"/>
  <c r="Q16" i="14"/>
  <c r="I8" i="16" l="1"/>
  <c r="H11" i="16"/>
  <c r="D8" i="13"/>
  <c r="E8" i="13" s="1"/>
  <c r="F8" i="13" s="1"/>
  <c r="G8" i="13" s="1"/>
  <c r="H8" i="13" s="1"/>
  <c r="I8" i="13" s="1"/>
  <c r="J8" i="13" s="1"/>
  <c r="K8" i="13" s="1"/>
  <c r="L8" i="13" s="1"/>
  <c r="M8" i="13" s="1"/>
  <c r="N8" i="13" s="1"/>
  <c r="O8" i="13" s="1"/>
  <c r="M13" i="13" l="1"/>
  <c r="N13" i="13"/>
  <c r="J14" i="13"/>
  <c r="K14" i="13"/>
  <c r="J15" i="13"/>
  <c r="K15" i="13"/>
  <c r="J16" i="13"/>
  <c r="K16" i="13"/>
  <c r="J17" i="13"/>
  <c r="K17" i="13"/>
  <c r="J18" i="13"/>
  <c r="K18" i="13"/>
  <c r="J19" i="13"/>
  <c r="K19" i="13"/>
  <c r="J20" i="13"/>
  <c r="K20" i="13"/>
  <c r="J21" i="13"/>
  <c r="K21" i="13"/>
  <c r="J22" i="13"/>
  <c r="K22" i="13"/>
  <c r="J23" i="13"/>
  <c r="K23" i="13"/>
  <c r="J24" i="13"/>
  <c r="K24" i="13"/>
  <c r="J25" i="13"/>
  <c r="D25" i="13" s="1"/>
  <c r="K25" i="13"/>
  <c r="E25" i="13" s="1"/>
  <c r="J26" i="13"/>
  <c r="K26" i="13"/>
  <c r="J27" i="13"/>
  <c r="K27" i="13"/>
  <c r="J28" i="13"/>
  <c r="K28" i="13"/>
  <c r="J29" i="13"/>
  <c r="K29" i="13"/>
  <c r="J30" i="13"/>
  <c r="K30" i="13"/>
  <c r="J11" i="13"/>
  <c r="J10" i="13" s="1"/>
  <c r="K11" i="13"/>
  <c r="K10" i="13" s="1"/>
  <c r="G22" i="13"/>
  <c r="H22" i="13"/>
  <c r="G23" i="13"/>
  <c r="H23" i="13"/>
  <c r="G24" i="13"/>
  <c r="H24" i="13"/>
  <c r="G26" i="13"/>
  <c r="H26" i="13"/>
  <c r="G27" i="13"/>
  <c r="H27" i="13"/>
  <c r="G28" i="13"/>
  <c r="H28" i="13"/>
  <c r="G29" i="13"/>
  <c r="H29" i="13"/>
  <c r="G30" i="13"/>
  <c r="H30" i="13"/>
  <c r="G21" i="13"/>
  <c r="H21" i="13"/>
  <c r="G20" i="13"/>
  <c r="H20" i="13"/>
  <c r="H19" i="13"/>
  <c r="G19" i="13"/>
  <c r="H18" i="13"/>
  <c r="G18" i="13"/>
  <c r="H17" i="13"/>
  <c r="G17" i="13"/>
  <c r="H16" i="13"/>
  <c r="G16" i="13"/>
  <c r="H15" i="13"/>
  <c r="G15" i="13"/>
  <c r="H14" i="13"/>
  <c r="G14" i="13"/>
  <c r="E15" i="13" l="1"/>
  <c r="D22" i="13"/>
  <c r="E24" i="13"/>
  <c r="D24" i="13"/>
  <c r="E22" i="13"/>
  <c r="E17" i="13"/>
  <c r="E23" i="13"/>
  <c r="D23" i="13"/>
  <c r="E19" i="13"/>
  <c r="E16" i="13"/>
  <c r="E18" i="13"/>
  <c r="C25" i="13"/>
  <c r="E14" i="13"/>
  <c r="D17" i="13"/>
  <c r="D21" i="13"/>
  <c r="D29" i="13"/>
  <c r="D27" i="13"/>
  <c r="D30" i="13"/>
  <c r="D26" i="13"/>
  <c r="E20" i="13"/>
  <c r="E30" i="13"/>
  <c r="E28" i="13"/>
  <c r="E26" i="13"/>
  <c r="E29" i="13"/>
  <c r="E27" i="13"/>
  <c r="E21" i="13"/>
  <c r="D11" i="13"/>
  <c r="D14" i="13"/>
  <c r="D16" i="13"/>
  <c r="D18" i="13"/>
  <c r="D20" i="13"/>
  <c r="D28" i="13"/>
  <c r="D19" i="13"/>
  <c r="H13" i="13"/>
  <c r="H9" i="13" s="1"/>
  <c r="G13" i="13"/>
  <c r="G9" i="13" s="1"/>
  <c r="D15" i="13"/>
  <c r="E11" i="13"/>
  <c r="J13" i="13"/>
  <c r="J9" i="13" s="1"/>
  <c r="K13" i="13"/>
  <c r="K9" i="13" s="1"/>
  <c r="C22" i="13" l="1"/>
  <c r="C15" i="13"/>
  <c r="C24" i="13"/>
  <c r="C19" i="13"/>
  <c r="C23" i="13"/>
  <c r="C17" i="13"/>
  <c r="C16" i="13"/>
  <c r="C14" i="13"/>
  <c r="C18" i="13"/>
  <c r="C30" i="13"/>
  <c r="E13" i="13"/>
  <c r="C26" i="13"/>
  <c r="C11" i="13"/>
  <c r="C28" i="13"/>
  <c r="C27" i="13"/>
  <c r="C29" i="13"/>
  <c r="C21" i="13"/>
  <c r="C20" i="13"/>
  <c r="D13" i="13"/>
  <c r="D10" i="13"/>
  <c r="E10" i="13"/>
  <c r="I30" i="13"/>
  <c r="I29" i="13"/>
  <c r="I28" i="13"/>
  <c r="I27" i="13"/>
  <c r="I26" i="13"/>
  <c r="I25" i="13"/>
  <c r="I24" i="13"/>
  <c r="I23" i="13"/>
  <c r="I22" i="13"/>
  <c r="I21" i="13"/>
  <c r="I20" i="13"/>
  <c r="I19" i="13"/>
  <c r="I18" i="13"/>
  <c r="I17" i="13"/>
  <c r="I16" i="13"/>
  <c r="I15" i="13"/>
  <c r="I14" i="13"/>
  <c r="I11" i="13"/>
  <c r="I10" i="13" s="1"/>
  <c r="L13" i="13"/>
  <c r="A12" i="13"/>
  <c r="A14" i="13" s="1"/>
  <c r="A15" i="13" s="1"/>
  <c r="A16" i="13" s="1"/>
  <c r="A17" i="13" s="1"/>
  <c r="A18" i="13" s="1"/>
  <c r="A19" i="13" s="1"/>
  <c r="A20" i="13" s="1"/>
  <c r="A21" i="13" s="1"/>
  <c r="A22" i="13" s="1"/>
  <c r="A23" i="13" s="1"/>
  <c r="A24" i="13" s="1"/>
  <c r="A25" i="13" s="1"/>
  <c r="A26" i="13" s="1"/>
  <c r="A27" i="13" s="1"/>
  <c r="A28" i="13" s="1"/>
  <c r="A29" i="13" s="1"/>
  <c r="A30" i="13" s="1"/>
  <c r="A3" i="13"/>
  <c r="E9" i="13" l="1"/>
  <c r="D9" i="13"/>
  <c r="I13" i="13"/>
  <c r="I9" i="13" s="1"/>
  <c r="C13" i="13" l="1"/>
  <c r="C10" i="13"/>
  <c r="F29" i="13"/>
  <c r="C9" i="13" l="1"/>
  <c r="N12" i="13" l="1"/>
  <c r="M12" i="13"/>
  <c r="M10" i="13" l="1"/>
  <c r="M9" i="13" s="1"/>
  <c r="D12" i="13"/>
  <c r="E12" i="13"/>
  <c r="N10" i="13"/>
  <c r="N9" i="13" s="1"/>
  <c r="L12" i="13"/>
  <c r="L10" i="13" s="1"/>
  <c r="L9" i="13" s="1"/>
  <c r="C12" i="13" l="1"/>
  <c r="Y71" i="9"/>
  <c r="V71" i="9" l="1"/>
  <c r="X71" i="9" s="1"/>
  <c r="U71" i="9"/>
  <c r="U52" i="9"/>
  <c r="AA49" i="9"/>
  <c r="Z49" i="9"/>
  <c r="V49" i="9"/>
  <c r="Y49" i="9" s="1"/>
  <c r="X49" i="9" s="1"/>
  <c r="U49" i="9" l="1"/>
  <c r="R23" i="9"/>
  <c r="S23" i="9"/>
  <c r="R24" i="9"/>
  <c r="S24" i="9"/>
  <c r="R25" i="9"/>
  <c r="S25" i="9"/>
  <c r="R27" i="9"/>
  <c r="S27" i="9"/>
  <c r="R28" i="9"/>
  <c r="S28" i="9"/>
  <c r="R29" i="9"/>
  <c r="S29" i="9"/>
  <c r="R30" i="9"/>
  <c r="S30" i="9"/>
  <c r="R32" i="9"/>
  <c r="S32" i="9"/>
  <c r="R33" i="9"/>
  <c r="S33" i="9"/>
  <c r="R34" i="9"/>
  <c r="S34" i="9"/>
  <c r="R35" i="9"/>
  <c r="S35" i="9"/>
  <c r="R37" i="9"/>
  <c r="S37" i="9"/>
  <c r="R38" i="9"/>
  <c r="S38" i="9"/>
  <c r="R39" i="9"/>
  <c r="S39" i="9"/>
  <c r="R41" i="9"/>
  <c r="S41" i="9"/>
  <c r="R42" i="9"/>
  <c r="S42" i="9"/>
  <c r="R44" i="9"/>
  <c r="S44" i="9"/>
  <c r="R45" i="9"/>
  <c r="S45" i="9"/>
  <c r="R46" i="9"/>
  <c r="S46" i="9"/>
  <c r="R48" i="9"/>
  <c r="S48" i="9"/>
  <c r="R49" i="9"/>
  <c r="AE49" i="9" s="1"/>
  <c r="S49" i="9"/>
  <c r="AF49" i="9" s="1"/>
  <c r="R50" i="9"/>
  <c r="S50" i="9"/>
  <c r="R52" i="9"/>
  <c r="S52" i="9"/>
  <c r="R53" i="9"/>
  <c r="S53" i="9"/>
  <c r="R55" i="9"/>
  <c r="S55" i="9"/>
  <c r="R56" i="9"/>
  <c r="S56" i="9"/>
  <c r="R57" i="9"/>
  <c r="S57" i="9"/>
  <c r="R59" i="9"/>
  <c r="S59" i="9"/>
  <c r="R61" i="9"/>
  <c r="S61" i="9"/>
  <c r="R62" i="9"/>
  <c r="S62" i="9"/>
  <c r="R64" i="9"/>
  <c r="S64" i="9"/>
  <c r="R65" i="9"/>
  <c r="S65" i="9"/>
  <c r="R66" i="9"/>
  <c r="S66" i="9"/>
  <c r="R67" i="9"/>
  <c r="S67" i="9"/>
  <c r="R69" i="9"/>
  <c r="S69" i="9"/>
  <c r="R70" i="9"/>
  <c r="S70" i="9"/>
  <c r="R71" i="9"/>
  <c r="S71" i="9"/>
  <c r="R73" i="9"/>
  <c r="S73" i="9"/>
  <c r="R75" i="9"/>
  <c r="S75" i="9"/>
  <c r="R76" i="9"/>
  <c r="S76" i="9"/>
  <c r="R78" i="9"/>
  <c r="S78" i="9"/>
  <c r="R80" i="9"/>
  <c r="S80" i="9"/>
  <c r="R81" i="9"/>
  <c r="S81" i="9"/>
  <c r="R82" i="9"/>
  <c r="S82" i="9"/>
  <c r="R83" i="9"/>
  <c r="S83" i="9"/>
  <c r="R84" i="9"/>
  <c r="S84" i="9"/>
  <c r="R85" i="9"/>
  <c r="S85" i="9"/>
  <c r="M79" i="9"/>
  <c r="M77" i="9" s="1"/>
  <c r="M74" i="9" s="1"/>
  <c r="M72" i="9" s="1"/>
  <c r="M68" i="9"/>
  <c r="M63" i="9"/>
  <c r="M60" i="9" s="1"/>
  <c r="M58" i="9" s="1"/>
  <c r="M54" i="9"/>
  <c r="M51" i="9" s="1"/>
  <c r="M47" i="9"/>
  <c r="M43" i="9"/>
  <c r="M40" i="9" s="1"/>
  <c r="M36" i="9"/>
  <c r="M31" i="9"/>
  <c r="M26" i="9"/>
  <c r="AD49" i="9" l="1"/>
  <c r="J78" i="9"/>
  <c r="F78" i="9"/>
  <c r="Q78" i="9" s="1"/>
  <c r="J76" i="9"/>
  <c r="F76" i="9"/>
  <c r="J75" i="9"/>
  <c r="F75" i="9"/>
  <c r="Q75" i="9" s="1"/>
  <c r="J73" i="9"/>
  <c r="F73" i="9"/>
  <c r="J71" i="9"/>
  <c r="F71" i="9"/>
  <c r="Q71" i="9" s="1"/>
  <c r="J70" i="9"/>
  <c r="F70" i="9"/>
  <c r="J69" i="9"/>
  <c r="F69" i="9"/>
  <c r="Q69" i="9" s="1"/>
  <c r="J67" i="9"/>
  <c r="F67" i="9"/>
  <c r="J66" i="9"/>
  <c r="F66" i="9"/>
  <c r="Q66" i="9" s="1"/>
  <c r="J65" i="9"/>
  <c r="F65" i="9"/>
  <c r="J64" i="9"/>
  <c r="F64" i="9"/>
  <c r="Q64" i="9" s="1"/>
  <c r="J62" i="9"/>
  <c r="F62" i="9"/>
  <c r="J61" i="9"/>
  <c r="F61" i="9"/>
  <c r="Q61" i="9" s="1"/>
  <c r="J59" i="9"/>
  <c r="F59" i="9"/>
  <c r="J57" i="9"/>
  <c r="F57" i="9"/>
  <c r="Q57" i="9" s="1"/>
  <c r="J56" i="9"/>
  <c r="F56" i="9"/>
  <c r="J55" i="9"/>
  <c r="F55" i="9"/>
  <c r="Q55" i="9" s="1"/>
  <c r="J53" i="9"/>
  <c r="F53" i="9"/>
  <c r="J52" i="9"/>
  <c r="F52" i="9"/>
  <c r="Q52" i="9" s="1"/>
  <c r="J50" i="9"/>
  <c r="F50" i="9"/>
  <c r="J49" i="9"/>
  <c r="F49" i="9"/>
  <c r="Q49" i="9" s="1"/>
  <c r="J48" i="9"/>
  <c r="F48" i="9"/>
  <c r="J46" i="9"/>
  <c r="F46" i="9"/>
  <c r="Q46" i="9" s="1"/>
  <c r="J45" i="9"/>
  <c r="F45" i="9"/>
  <c r="J44" i="9"/>
  <c r="F44" i="9"/>
  <c r="Q44" i="9" s="1"/>
  <c r="J42" i="9"/>
  <c r="F42" i="9"/>
  <c r="J41" i="9"/>
  <c r="F41" i="9"/>
  <c r="Q41" i="9" s="1"/>
  <c r="J39" i="9"/>
  <c r="F39" i="9"/>
  <c r="J38" i="9"/>
  <c r="F38" i="9"/>
  <c r="Q38" i="9" s="1"/>
  <c r="J37" i="9"/>
  <c r="F37" i="9"/>
  <c r="J35" i="9"/>
  <c r="F35" i="9"/>
  <c r="Q35" i="9" s="1"/>
  <c r="J34" i="9"/>
  <c r="F34" i="9"/>
  <c r="J33" i="9"/>
  <c r="F33" i="9"/>
  <c r="Q33" i="9" s="1"/>
  <c r="J32" i="9"/>
  <c r="F32" i="9"/>
  <c r="J30" i="9"/>
  <c r="F30" i="9"/>
  <c r="J29" i="9"/>
  <c r="F29" i="9"/>
  <c r="J28" i="9"/>
  <c r="F28" i="9"/>
  <c r="Q28" i="9" s="1"/>
  <c r="J27" i="9"/>
  <c r="F27" i="9"/>
  <c r="J25" i="9"/>
  <c r="F25" i="9"/>
  <c r="Q25" i="9" s="1"/>
  <c r="J24" i="9"/>
  <c r="F24" i="9"/>
  <c r="J23" i="9"/>
  <c r="F23" i="9"/>
  <c r="Q23" i="9" s="1"/>
  <c r="K24" i="12"/>
  <c r="L24" i="12"/>
  <c r="M24" i="12"/>
  <c r="K25" i="12"/>
  <c r="L25" i="12"/>
  <c r="M25" i="12"/>
  <c r="K26" i="12"/>
  <c r="L26" i="12"/>
  <c r="M26" i="12"/>
  <c r="L23" i="12"/>
  <c r="M23" i="12"/>
  <c r="K23" i="12"/>
  <c r="K29" i="12"/>
  <c r="L29" i="12"/>
  <c r="M29" i="12"/>
  <c r="L28" i="12"/>
  <c r="M28" i="12"/>
  <c r="K28" i="12"/>
  <c r="K32" i="12"/>
  <c r="L32" i="12"/>
  <c r="M32" i="12"/>
  <c r="L31" i="12"/>
  <c r="M31" i="12"/>
  <c r="K31" i="12"/>
  <c r="L34" i="12"/>
  <c r="M34" i="12"/>
  <c r="K34" i="12"/>
  <c r="K37" i="12"/>
  <c r="L37" i="12"/>
  <c r="M37" i="12"/>
  <c r="K38" i="12"/>
  <c r="L38" i="12"/>
  <c r="M38" i="12"/>
  <c r="L36" i="12"/>
  <c r="M36" i="12"/>
  <c r="K36" i="12"/>
  <c r="K41" i="12"/>
  <c r="L41" i="12"/>
  <c r="M41" i="12"/>
  <c r="K42" i="12"/>
  <c r="M42" i="12"/>
  <c r="L40" i="12"/>
  <c r="M40" i="12"/>
  <c r="K40" i="12"/>
  <c r="K45" i="12"/>
  <c r="J45" i="12" s="1"/>
  <c r="L45" i="12"/>
  <c r="M45" i="12"/>
  <c r="L44" i="12"/>
  <c r="M44" i="12"/>
  <c r="K44" i="12"/>
  <c r="K48" i="12"/>
  <c r="L48" i="12"/>
  <c r="M48" i="12"/>
  <c r="K49" i="12"/>
  <c r="L49" i="12"/>
  <c r="M49" i="12"/>
  <c r="L47" i="12"/>
  <c r="M47" i="12"/>
  <c r="K47" i="12"/>
  <c r="K52" i="12"/>
  <c r="L52" i="12"/>
  <c r="M52" i="12"/>
  <c r="K53" i="12"/>
  <c r="L53" i="12"/>
  <c r="M53" i="12"/>
  <c r="L51" i="12"/>
  <c r="M51" i="12"/>
  <c r="K51" i="12"/>
  <c r="K56" i="12"/>
  <c r="L56" i="12"/>
  <c r="M56" i="12"/>
  <c r="L55" i="12"/>
  <c r="M55" i="12"/>
  <c r="K55" i="12"/>
  <c r="K59" i="12"/>
  <c r="L59" i="12"/>
  <c r="M59" i="12"/>
  <c r="K60" i="12"/>
  <c r="L60" i="12"/>
  <c r="M60" i="12"/>
  <c r="K61" i="12"/>
  <c r="L61" i="12"/>
  <c r="M61" i="12"/>
  <c r="K62" i="12"/>
  <c r="L62" i="12"/>
  <c r="M62" i="12"/>
  <c r="L58" i="12"/>
  <c r="M58" i="12"/>
  <c r="K58" i="12"/>
  <c r="K65" i="12"/>
  <c r="L65" i="12"/>
  <c r="M65" i="12"/>
  <c r="K66" i="12"/>
  <c r="L66" i="12"/>
  <c r="M66" i="12"/>
  <c r="L64" i="12"/>
  <c r="M64" i="12"/>
  <c r="K64" i="12"/>
  <c r="K69" i="12"/>
  <c r="L69" i="12"/>
  <c r="M69" i="12"/>
  <c r="K70" i="12"/>
  <c r="L70" i="12"/>
  <c r="M70" i="12"/>
  <c r="K71" i="12"/>
  <c r="L71" i="12"/>
  <c r="M71" i="12"/>
  <c r="K72" i="12"/>
  <c r="L72" i="12"/>
  <c r="M72" i="12"/>
  <c r="K73" i="12"/>
  <c r="L73" i="12"/>
  <c r="M73" i="12"/>
  <c r="K74" i="12"/>
  <c r="L74" i="12"/>
  <c r="M74" i="12"/>
  <c r="L68" i="12"/>
  <c r="M68" i="12"/>
  <c r="K68" i="12"/>
  <c r="L76" i="12"/>
  <c r="M76" i="12"/>
  <c r="K76" i="12"/>
  <c r="K79" i="12"/>
  <c r="L79" i="12"/>
  <c r="M79" i="12"/>
  <c r="K80" i="12"/>
  <c r="L80" i="12"/>
  <c r="M80" i="12"/>
  <c r="K81" i="12"/>
  <c r="L81" i="12"/>
  <c r="M81" i="12"/>
  <c r="M78" i="12"/>
  <c r="L78" i="12"/>
  <c r="K78" i="12"/>
  <c r="K84" i="12"/>
  <c r="L84" i="12"/>
  <c r="M84" i="12"/>
  <c r="K85" i="12"/>
  <c r="L85" i="12"/>
  <c r="M85" i="12"/>
  <c r="L83" i="12"/>
  <c r="M83" i="12"/>
  <c r="K83" i="12"/>
  <c r="K88" i="12"/>
  <c r="L88" i="12"/>
  <c r="M88" i="12"/>
  <c r="K89" i="12"/>
  <c r="L89" i="12"/>
  <c r="M89" i="12"/>
  <c r="K90" i="12"/>
  <c r="L90" i="12"/>
  <c r="M90" i="12"/>
  <c r="K91" i="12"/>
  <c r="L91" i="12"/>
  <c r="M91" i="12"/>
  <c r="K92" i="12"/>
  <c r="L92" i="12"/>
  <c r="M92" i="12"/>
  <c r="L87" i="12"/>
  <c r="M87" i="12"/>
  <c r="K87" i="12"/>
  <c r="F44" i="12"/>
  <c r="F45" i="12"/>
  <c r="G46" i="12"/>
  <c r="H46" i="12"/>
  <c r="I46" i="12"/>
  <c r="K92" i="11"/>
  <c r="L92" i="11"/>
  <c r="M92" i="11"/>
  <c r="K93" i="11"/>
  <c r="L93" i="11"/>
  <c r="M93" i="11"/>
  <c r="K94" i="11"/>
  <c r="L94" i="11"/>
  <c r="M94" i="11"/>
  <c r="K95" i="11"/>
  <c r="L95" i="11"/>
  <c r="M95" i="11"/>
  <c r="K96" i="11"/>
  <c r="L96" i="11"/>
  <c r="M96" i="11"/>
  <c r="K97" i="11"/>
  <c r="L97" i="11"/>
  <c r="M97" i="11"/>
  <c r="K98" i="11"/>
  <c r="L98" i="11"/>
  <c r="M98" i="11"/>
  <c r="K99" i="11"/>
  <c r="L99" i="11"/>
  <c r="M99" i="11"/>
  <c r="L91" i="11"/>
  <c r="M91" i="11"/>
  <c r="K91" i="11"/>
  <c r="K87" i="11"/>
  <c r="L87" i="11"/>
  <c r="M87" i="11"/>
  <c r="K88" i="11"/>
  <c r="L88" i="11"/>
  <c r="M88" i="11"/>
  <c r="K89" i="11"/>
  <c r="L89" i="11"/>
  <c r="M89" i="11"/>
  <c r="L86" i="11"/>
  <c r="M86" i="11"/>
  <c r="K86" i="11"/>
  <c r="K82" i="11"/>
  <c r="L82" i="11"/>
  <c r="M82" i="11"/>
  <c r="K83" i="11"/>
  <c r="L83" i="11"/>
  <c r="M83" i="11"/>
  <c r="K84" i="11"/>
  <c r="L84" i="11"/>
  <c r="M84" i="11"/>
  <c r="L81" i="11"/>
  <c r="M81" i="11"/>
  <c r="K81" i="11"/>
  <c r="L79" i="11"/>
  <c r="M79" i="11"/>
  <c r="K79" i="11"/>
  <c r="K76" i="11"/>
  <c r="L76" i="11"/>
  <c r="M76" i="11"/>
  <c r="K77" i="11"/>
  <c r="L77" i="11"/>
  <c r="M77" i="11"/>
  <c r="L75" i="11"/>
  <c r="M75" i="11"/>
  <c r="K75" i="11"/>
  <c r="K71" i="11"/>
  <c r="L71" i="11"/>
  <c r="M71" i="11"/>
  <c r="K72" i="11"/>
  <c r="L72" i="11"/>
  <c r="M72" i="11"/>
  <c r="K73" i="11"/>
  <c r="L73" i="11"/>
  <c r="M73" i="11"/>
  <c r="L70" i="11"/>
  <c r="M70" i="11"/>
  <c r="K70" i="11"/>
  <c r="K66" i="11"/>
  <c r="L66" i="11"/>
  <c r="M66" i="11"/>
  <c r="K67" i="11"/>
  <c r="L67" i="11"/>
  <c r="M67" i="11"/>
  <c r="K68" i="11"/>
  <c r="L68" i="11"/>
  <c r="M68" i="11"/>
  <c r="L65" i="11"/>
  <c r="M65" i="11"/>
  <c r="K65" i="11"/>
  <c r="K62" i="11"/>
  <c r="L62" i="11"/>
  <c r="M62" i="11"/>
  <c r="K63" i="11"/>
  <c r="L63" i="11"/>
  <c r="M63" i="11"/>
  <c r="L61" i="11"/>
  <c r="M61" i="11"/>
  <c r="K61" i="11"/>
  <c r="K58" i="11"/>
  <c r="L58" i="11"/>
  <c r="M58" i="11"/>
  <c r="K59" i="11"/>
  <c r="L59" i="11"/>
  <c r="M59" i="11"/>
  <c r="L57" i="11"/>
  <c r="M57" i="11"/>
  <c r="K57" i="11"/>
  <c r="K53" i="11"/>
  <c r="L53" i="11"/>
  <c r="M53" i="11"/>
  <c r="K54" i="11"/>
  <c r="L54" i="11"/>
  <c r="M54" i="11"/>
  <c r="K55" i="11"/>
  <c r="L55" i="11"/>
  <c r="M55" i="11"/>
  <c r="L52" i="11"/>
  <c r="M52" i="11"/>
  <c r="K52" i="11"/>
  <c r="K50" i="11"/>
  <c r="L50" i="11"/>
  <c r="M50" i="11"/>
  <c r="L49" i="11"/>
  <c r="M49" i="11"/>
  <c r="K49" i="11"/>
  <c r="K44" i="11"/>
  <c r="L44" i="11"/>
  <c r="M44" i="11"/>
  <c r="K45" i="11"/>
  <c r="M45" i="11"/>
  <c r="K46" i="11"/>
  <c r="L46" i="11"/>
  <c r="M46" i="11"/>
  <c r="K47" i="11"/>
  <c r="L47" i="11"/>
  <c r="M47" i="11"/>
  <c r="M43" i="11"/>
  <c r="K43" i="11"/>
  <c r="K38" i="11"/>
  <c r="L38" i="11"/>
  <c r="M38" i="11"/>
  <c r="K39" i="11"/>
  <c r="L39" i="11"/>
  <c r="M39" i="11"/>
  <c r="K40" i="11"/>
  <c r="L40" i="11"/>
  <c r="M40" i="11"/>
  <c r="K41" i="11"/>
  <c r="L41" i="11"/>
  <c r="M41" i="11"/>
  <c r="L37" i="11"/>
  <c r="M37" i="11"/>
  <c r="K37" i="11"/>
  <c r="K35" i="11"/>
  <c r="L35" i="11"/>
  <c r="M35" i="11"/>
  <c r="L34" i="11"/>
  <c r="M34" i="11"/>
  <c r="K34" i="11"/>
  <c r="L32" i="11"/>
  <c r="M32" i="11"/>
  <c r="K32" i="11"/>
  <c r="K28" i="11"/>
  <c r="L28" i="11"/>
  <c r="M28" i="11"/>
  <c r="K29" i="11"/>
  <c r="L29" i="11"/>
  <c r="M29" i="11"/>
  <c r="K30" i="11"/>
  <c r="J30" i="11" s="1"/>
  <c r="L30" i="11"/>
  <c r="M30" i="11"/>
  <c r="L27" i="11"/>
  <c r="M27" i="11"/>
  <c r="K27" i="11"/>
  <c r="K24" i="11"/>
  <c r="L24" i="11"/>
  <c r="M24" i="11"/>
  <c r="K25" i="11"/>
  <c r="L25" i="11"/>
  <c r="M25" i="11"/>
  <c r="L23" i="11"/>
  <c r="M23" i="11"/>
  <c r="K23" i="11"/>
  <c r="Q39" i="9" l="1"/>
  <c r="Q42" i="9"/>
  <c r="L46" i="12"/>
  <c r="Q24" i="9"/>
  <c r="J44" i="12"/>
  <c r="Q27" i="9"/>
  <c r="Q29" i="9"/>
  <c r="Q32" i="9"/>
  <c r="Q34" i="9"/>
  <c r="Q37" i="9"/>
  <c r="Q45" i="9"/>
  <c r="Q48" i="9"/>
  <c r="Q50" i="9"/>
  <c r="Q53" i="9"/>
  <c r="Q56" i="9"/>
  <c r="Q59" i="9"/>
  <c r="Q62" i="9"/>
  <c r="Q65" i="9"/>
  <c r="Q67" i="9"/>
  <c r="Q70" i="9"/>
  <c r="Q73" i="9"/>
  <c r="Q76" i="9"/>
  <c r="M46" i="12"/>
  <c r="Q30" i="9"/>
  <c r="K46" i="12"/>
  <c r="J92" i="12" l="1"/>
  <c r="F92" i="12"/>
  <c r="J91" i="12"/>
  <c r="F91" i="12"/>
  <c r="J90" i="12"/>
  <c r="F90" i="12"/>
  <c r="J89" i="12"/>
  <c r="F89" i="12"/>
  <c r="J88" i="12"/>
  <c r="F88" i="12"/>
  <c r="J87" i="12"/>
  <c r="F87" i="12"/>
  <c r="M86" i="12"/>
  <c r="L86" i="12"/>
  <c r="K86" i="12"/>
  <c r="I86" i="12"/>
  <c r="H86" i="12"/>
  <c r="G86" i="12"/>
  <c r="J85" i="12"/>
  <c r="F85" i="12"/>
  <c r="J84" i="12"/>
  <c r="F84" i="12"/>
  <c r="J83" i="12"/>
  <c r="F83" i="12"/>
  <c r="M82" i="12"/>
  <c r="L82" i="12"/>
  <c r="K82" i="12"/>
  <c r="I82" i="12"/>
  <c r="H82" i="12"/>
  <c r="G82" i="12"/>
  <c r="J81" i="12"/>
  <c r="F81" i="12"/>
  <c r="J80" i="12"/>
  <c r="F80" i="12"/>
  <c r="J79" i="12"/>
  <c r="F79" i="12"/>
  <c r="J78" i="12"/>
  <c r="F78" i="12"/>
  <c r="M77" i="12"/>
  <c r="L77" i="12"/>
  <c r="K77" i="12"/>
  <c r="I77" i="12"/>
  <c r="H77" i="12"/>
  <c r="G77" i="12"/>
  <c r="J76" i="12"/>
  <c r="F76" i="12"/>
  <c r="M75" i="12"/>
  <c r="L75" i="12"/>
  <c r="K75" i="12"/>
  <c r="I75" i="12"/>
  <c r="H75" i="12"/>
  <c r="G75" i="12"/>
  <c r="J74" i="12"/>
  <c r="F74" i="12"/>
  <c r="J73" i="12"/>
  <c r="F73" i="12"/>
  <c r="J72" i="12"/>
  <c r="F72" i="12"/>
  <c r="J71" i="12"/>
  <c r="F71" i="12"/>
  <c r="J70" i="12"/>
  <c r="F70" i="12"/>
  <c r="J69" i="12"/>
  <c r="F69" i="12"/>
  <c r="J68" i="12"/>
  <c r="F68" i="12"/>
  <c r="M67" i="12"/>
  <c r="L67" i="12"/>
  <c r="K67" i="12"/>
  <c r="I67" i="12"/>
  <c r="H67" i="12"/>
  <c r="G67" i="12"/>
  <c r="J66" i="12"/>
  <c r="F66" i="12"/>
  <c r="J65" i="12"/>
  <c r="F65" i="12"/>
  <c r="J64" i="12"/>
  <c r="F64" i="12"/>
  <c r="M63" i="12"/>
  <c r="L63" i="12"/>
  <c r="K63" i="12"/>
  <c r="I63" i="12"/>
  <c r="H63" i="12"/>
  <c r="G63" i="12"/>
  <c r="J62" i="12"/>
  <c r="F62" i="12"/>
  <c r="J61" i="12"/>
  <c r="F61" i="12"/>
  <c r="J60" i="12"/>
  <c r="F60" i="12"/>
  <c r="J59" i="12"/>
  <c r="F59" i="12"/>
  <c r="J58" i="12"/>
  <c r="F58" i="12"/>
  <c r="M57" i="12"/>
  <c r="L57" i="12"/>
  <c r="K57" i="12"/>
  <c r="I57" i="12"/>
  <c r="H57" i="12"/>
  <c r="G57" i="12"/>
  <c r="J56" i="12"/>
  <c r="F56" i="12"/>
  <c r="J55" i="12"/>
  <c r="F55" i="12"/>
  <c r="M54" i="12"/>
  <c r="L54" i="12"/>
  <c r="K54" i="12"/>
  <c r="I54" i="12"/>
  <c r="H54" i="12"/>
  <c r="G54" i="12"/>
  <c r="J53" i="12"/>
  <c r="F53" i="12"/>
  <c r="J52" i="12"/>
  <c r="F52" i="12"/>
  <c r="J51" i="12"/>
  <c r="F51" i="12"/>
  <c r="M50" i="12"/>
  <c r="L50" i="12"/>
  <c r="K50" i="12"/>
  <c r="I50" i="12"/>
  <c r="H50" i="12"/>
  <c r="G50" i="12"/>
  <c r="J49" i="12"/>
  <c r="F49" i="12"/>
  <c r="J48" i="12"/>
  <c r="F48" i="12"/>
  <c r="J47" i="12"/>
  <c r="F47" i="12"/>
  <c r="M43" i="12"/>
  <c r="L43" i="12"/>
  <c r="K43" i="12"/>
  <c r="I43" i="12"/>
  <c r="H43" i="12"/>
  <c r="G43" i="12"/>
  <c r="H42" i="12"/>
  <c r="J41" i="12"/>
  <c r="F41" i="12"/>
  <c r="J40" i="12"/>
  <c r="F40" i="12"/>
  <c r="M39" i="12"/>
  <c r="K39" i="12"/>
  <c r="I39" i="12"/>
  <c r="G39" i="12"/>
  <c r="J38" i="12"/>
  <c r="F38" i="12"/>
  <c r="J37" i="12"/>
  <c r="F37" i="12"/>
  <c r="J36" i="12"/>
  <c r="F36" i="12"/>
  <c r="M35" i="12"/>
  <c r="L35" i="12"/>
  <c r="K35" i="12"/>
  <c r="I35" i="12"/>
  <c r="H35" i="12"/>
  <c r="G35" i="12"/>
  <c r="J34" i="12"/>
  <c r="F34" i="12"/>
  <c r="M33" i="12"/>
  <c r="L33" i="12"/>
  <c r="K33" i="12"/>
  <c r="I33" i="12"/>
  <c r="H33" i="12"/>
  <c r="G33" i="12"/>
  <c r="J32" i="12"/>
  <c r="F32" i="12"/>
  <c r="J31" i="12"/>
  <c r="F31" i="12"/>
  <c r="M30" i="12"/>
  <c r="L30" i="12"/>
  <c r="K30" i="12"/>
  <c r="I30" i="12"/>
  <c r="H30" i="12"/>
  <c r="G30" i="12"/>
  <c r="J29" i="12"/>
  <c r="F29" i="12"/>
  <c r="J28" i="12"/>
  <c r="F28" i="12"/>
  <c r="M27" i="12"/>
  <c r="L27" i="12"/>
  <c r="K27" i="12"/>
  <c r="I27" i="12"/>
  <c r="H27" i="12"/>
  <c r="G27" i="12"/>
  <c r="J26" i="12"/>
  <c r="F26" i="12"/>
  <c r="J25" i="12"/>
  <c r="F25" i="12"/>
  <c r="J24" i="12"/>
  <c r="F24" i="12"/>
  <c r="J23" i="12"/>
  <c r="F23" i="12"/>
  <c r="M22" i="12"/>
  <c r="L22" i="12"/>
  <c r="K22" i="12"/>
  <c r="I22" i="12"/>
  <c r="H22" i="12"/>
  <c r="G22" i="12"/>
  <c r="J18" i="12"/>
  <c r="J17" i="12" s="1"/>
  <c r="F18" i="12"/>
  <c r="F17" i="12" s="1"/>
  <c r="M17" i="12"/>
  <c r="L17" i="12"/>
  <c r="K17" i="12"/>
  <c r="I17" i="12"/>
  <c r="H17" i="12"/>
  <c r="G17" i="12"/>
  <c r="J16" i="12"/>
  <c r="J15" i="12" s="1"/>
  <c r="F16" i="12"/>
  <c r="F15" i="12" s="1"/>
  <c r="M15" i="12"/>
  <c r="L15" i="12"/>
  <c r="K15" i="12"/>
  <c r="I15" i="12"/>
  <c r="H15" i="12"/>
  <c r="G15" i="12"/>
  <c r="J14" i="12"/>
  <c r="F14" i="12"/>
  <c r="M13" i="12"/>
  <c r="L13" i="12"/>
  <c r="K13" i="12"/>
  <c r="H13" i="12"/>
  <c r="G13" i="12"/>
  <c r="J12" i="12"/>
  <c r="F12" i="12"/>
  <c r="J11" i="12"/>
  <c r="F11" i="12"/>
  <c r="M10" i="12"/>
  <c r="L10" i="12"/>
  <c r="K10" i="12"/>
  <c r="H10" i="12"/>
  <c r="G10" i="12"/>
  <c r="J9" i="12"/>
  <c r="J8" i="12" s="1"/>
  <c r="F9" i="12"/>
  <c r="M8" i="12"/>
  <c r="L8" i="12"/>
  <c r="K8" i="12"/>
  <c r="H8" i="12"/>
  <c r="G8" i="12"/>
  <c r="J99" i="11"/>
  <c r="F99" i="11"/>
  <c r="J98" i="11"/>
  <c r="F98" i="11"/>
  <c r="J97" i="11"/>
  <c r="F97" i="11"/>
  <c r="J96" i="11"/>
  <c r="F96" i="11"/>
  <c r="J95" i="11"/>
  <c r="F95" i="11"/>
  <c r="J94" i="11"/>
  <c r="F94" i="11"/>
  <c r="J93" i="11"/>
  <c r="F93" i="11"/>
  <c r="J92" i="11"/>
  <c r="F92" i="11"/>
  <c r="J91" i="11"/>
  <c r="F91" i="11"/>
  <c r="M90" i="11"/>
  <c r="L90" i="11"/>
  <c r="K90" i="11"/>
  <c r="I90" i="11"/>
  <c r="H90" i="11"/>
  <c r="G90" i="11"/>
  <c r="J89" i="11"/>
  <c r="F89" i="11"/>
  <c r="J88" i="11"/>
  <c r="F88" i="11"/>
  <c r="J87" i="11"/>
  <c r="F87" i="11"/>
  <c r="J86" i="11"/>
  <c r="F86" i="11"/>
  <c r="M85" i="11"/>
  <c r="L85" i="11"/>
  <c r="K85" i="11"/>
  <c r="I85" i="11"/>
  <c r="H85" i="11"/>
  <c r="G85" i="11"/>
  <c r="J84" i="11"/>
  <c r="F84" i="11"/>
  <c r="J83" i="11"/>
  <c r="F83" i="11"/>
  <c r="J82" i="11"/>
  <c r="F82" i="11"/>
  <c r="J81" i="11"/>
  <c r="F81" i="11"/>
  <c r="M80" i="11"/>
  <c r="L80" i="11"/>
  <c r="K80" i="11"/>
  <c r="I80" i="11"/>
  <c r="H80" i="11"/>
  <c r="G80" i="11"/>
  <c r="J79" i="11"/>
  <c r="F79" i="11"/>
  <c r="M78" i="11"/>
  <c r="L78" i="11"/>
  <c r="K78" i="11"/>
  <c r="I78" i="11"/>
  <c r="H78" i="11"/>
  <c r="G78" i="11"/>
  <c r="J77" i="11"/>
  <c r="F77" i="11"/>
  <c r="J76" i="11"/>
  <c r="F76" i="11"/>
  <c r="J75" i="11"/>
  <c r="F75" i="11"/>
  <c r="M74" i="11"/>
  <c r="L74" i="11"/>
  <c r="K74" i="11"/>
  <c r="I74" i="11"/>
  <c r="H74" i="11"/>
  <c r="G74" i="11"/>
  <c r="J73" i="11"/>
  <c r="F73" i="11"/>
  <c r="J72" i="11"/>
  <c r="F72" i="11"/>
  <c r="J71" i="11"/>
  <c r="F71" i="11"/>
  <c r="J70" i="11"/>
  <c r="F70" i="11"/>
  <c r="M69" i="11"/>
  <c r="L69" i="11"/>
  <c r="K69" i="11"/>
  <c r="I69" i="11"/>
  <c r="H69" i="11"/>
  <c r="G69" i="11"/>
  <c r="J68" i="11"/>
  <c r="F68" i="11"/>
  <c r="J67" i="11"/>
  <c r="F67" i="11"/>
  <c r="J66" i="11"/>
  <c r="F66" i="11"/>
  <c r="J65" i="11"/>
  <c r="F65" i="11"/>
  <c r="M64" i="11"/>
  <c r="L64" i="11"/>
  <c r="K64" i="11"/>
  <c r="I64" i="11"/>
  <c r="H64" i="11"/>
  <c r="G64" i="11"/>
  <c r="J63" i="11"/>
  <c r="F63" i="11"/>
  <c r="J62" i="11"/>
  <c r="F62" i="11"/>
  <c r="J61" i="11"/>
  <c r="F61" i="11"/>
  <c r="M60" i="11"/>
  <c r="L60" i="11"/>
  <c r="K60" i="11"/>
  <c r="I60" i="11"/>
  <c r="H60" i="11"/>
  <c r="G60" i="11"/>
  <c r="J59" i="11"/>
  <c r="F59" i="11"/>
  <c r="J58" i="11"/>
  <c r="F58" i="11"/>
  <c r="J57" i="11"/>
  <c r="F57" i="11"/>
  <c r="M56" i="11"/>
  <c r="L56" i="11"/>
  <c r="K56" i="11"/>
  <c r="I56" i="11"/>
  <c r="H56" i="11"/>
  <c r="G56" i="11"/>
  <c r="J55" i="11"/>
  <c r="F55" i="11"/>
  <c r="J54" i="11"/>
  <c r="F54" i="11"/>
  <c r="J53" i="11"/>
  <c r="F53" i="11"/>
  <c r="J52" i="11"/>
  <c r="F52" i="11"/>
  <c r="M51" i="11"/>
  <c r="L51" i="11"/>
  <c r="K51" i="11"/>
  <c r="I51" i="11"/>
  <c r="H51" i="11"/>
  <c r="G51" i="11"/>
  <c r="J50" i="11"/>
  <c r="F50" i="11"/>
  <c r="J49" i="11"/>
  <c r="F49" i="11"/>
  <c r="M48" i="11"/>
  <c r="L48" i="11"/>
  <c r="K48" i="11"/>
  <c r="I48" i="11"/>
  <c r="H48" i="11"/>
  <c r="G48" i="11"/>
  <c r="J47" i="11"/>
  <c r="F47" i="11"/>
  <c r="J46" i="11"/>
  <c r="F46" i="11"/>
  <c r="H45" i="11"/>
  <c r="J44" i="11"/>
  <c r="F44" i="11"/>
  <c r="H43" i="11"/>
  <c r="M42" i="11"/>
  <c r="K42" i="11"/>
  <c r="I42" i="11"/>
  <c r="G42" i="11"/>
  <c r="J41" i="11"/>
  <c r="F41" i="11"/>
  <c r="J40" i="11"/>
  <c r="F40" i="11"/>
  <c r="J39" i="11"/>
  <c r="F39" i="11"/>
  <c r="J38" i="11"/>
  <c r="F38" i="11"/>
  <c r="J37" i="11"/>
  <c r="F37" i="11"/>
  <c r="M36" i="11"/>
  <c r="L36" i="11"/>
  <c r="K36" i="11"/>
  <c r="I36" i="11"/>
  <c r="H36" i="11"/>
  <c r="G36" i="11"/>
  <c r="J35" i="11"/>
  <c r="F35" i="11"/>
  <c r="J34" i="11"/>
  <c r="F34" i="11"/>
  <c r="M33" i="11"/>
  <c r="L33" i="11"/>
  <c r="K33" i="11"/>
  <c r="I33" i="11"/>
  <c r="H33" i="11"/>
  <c r="G33" i="11"/>
  <c r="J32" i="11"/>
  <c r="F32" i="11"/>
  <c r="M31" i="11"/>
  <c r="L31" i="11"/>
  <c r="K31" i="11"/>
  <c r="I31" i="11"/>
  <c r="H31" i="11"/>
  <c r="G31" i="11"/>
  <c r="F30" i="11"/>
  <c r="J29" i="11"/>
  <c r="F29" i="11"/>
  <c r="J28" i="11"/>
  <c r="F28" i="11"/>
  <c r="J27" i="11"/>
  <c r="F27" i="11"/>
  <c r="M26" i="11"/>
  <c r="L26" i="11"/>
  <c r="K26" i="11"/>
  <c r="I26" i="11"/>
  <c r="H26" i="11"/>
  <c r="G26" i="11"/>
  <c r="J25" i="11"/>
  <c r="F25" i="11"/>
  <c r="J24" i="11"/>
  <c r="F24" i="11"/>
  <c r="J23" i="11"/>
  <c r="F23" i="11"/>
  <c r="M22" i="11"/>
  <c r="L22" i="11"/>
  <c r="K22" i="11"/>
  <c r="I22" i="11"/>
  <c r="H22" i="11"/>
  <c r="G22" i="11"/>
  <c r="J18" i="11"/>
  <c r="J17" i="11" s="1"/>
  <c r="F18" i="11"/>
  <c r="F17" i="11" s="1"/>
  <c r="M17" i="11"/>
  <c r="L17" i="11"/>
  <c r="K17" i="11"/>
  <c r="I17" i="11"/>
  <c r="H17" i="11"/>
  <c r="G17" i="11"/>
  <c r="J16" i="11"/>
  <c r="J15" i="11" s="1"/>
  <c r="F16" i="11"/>
  <c r="F15" i="11" s="1"/>
  <c r="M15" i="11"/>
  <c r="L15" i="11"/>
  <c r="K15" i="11"/>
  <c r="I15" i="11"/>
  <c r="H15" i="11"/>
  <c r="G15" i="11"/>
  <c r="J14" i="11"/>
  <c r="F14" i="11"/>
  <c r="M13" i="11"/>
  <c r="L13" i="11"/>
  <c r="K13" i="11"/>
  <c r="H13" i="11"/>
  <c r="G13" i="11"/>
  <c r="J12" i="11"/>
  <c r="F12" i="11"/>
  <c r="J11" i="11"/>
  <c r="F11" i="11"/>
  <c r="M10" i="11"/>
  <c r="L10" i="11"/>
  <c r="K10" i="11"/>
  <c r="H10" i="11"/>
  <c r="G10" i="11"/>
  <c r="J9" i="11"/>
  <c r="J8" i="11" s="1"/>
  <c r="F9" i="11"/>
  <c r="M8" i="11"/>
  <c r="L8" i="11"/>
  <c r="K8" i="11"/>
  <c r="H8" i="11"/>
  <c r="G8" i="11"/>
  <c r="J85" i="9"/>
  <c r="F85" i="9"/>
  <c r="J84" i="9"/>
  <c r="F84" i="9"/>
  <c r="Q84" i="9" s="1"/>
  <c r="J83" i="9"/>
  <c r="F83" i="9"/>
  <c r="J82" i="9"/>
  <c r="F82" i="9"/>
  <c r="Q82" i="9" s="1"/>
  <c r="J81" i="9"/>
  <c r="F81" i="9"/>
  <c r="J80" i="9"/>
  <c r="F80" i="9"/>
  <c r="Q80" i="9" s="1"/>
  <c r="L79" i="9"/>
  <c r="K79" i="9"/>
  <c r="I79" i="9"/>
  <c r="H79" i="9"/>
  <c r="G79" i="9"/>
  <c r="L77" i="9"/>
  <c r="K77" i="9"/>
  <c r="I77" i="9"/>
  <c r="H77" i="9"/>
  <c r="S77" i="9" s="1"/>
  <c r="G77" i="9"/>
  <c r="R77" i="9" s="1"/>
  <c r="L74" i="9"/>
  <c r="K74" i="9"/>
  <c r="I74" i="9"/>
  <c r="H74" i="9"/>
  <c r="S74" i="9" s="1"/>
  <c r="G74" i="9"/>
  <c r="L72" i="9"/>
  <c r="K72" i="9"/>
  <c r="I72" i="9"/>
  <c r="H72" i="9"/>
  <c r="G72" i="9"/>
  <c r="L68" i="9"/>
  <c r="K68" i="9"/>
  <c r="I68" i="9"/>
  <c r="H68" i="9"/>
  <c r="G68" i="9"/>
  <c r="L63" i="9"/>
  <c r="K63" i="9"/>
  <c r="I63" i="9"/>
  <c r="H63" i="9"/>
  <c r="G63" i="9"/>
  <c r="R63" i="9" s="1"/>
  <c r="L60" i="9"/>
  <c r="K60" i="9"/>
  <c r="I60" i="9"/>
  <c r="H60" i="9"/>
  <c r="S60" i="9" s="1"/>
  <c r="G60" i="9"/>
  <c r="L58" i="9"/>
  <c r="K58" i="9"/>
  <c r="I58" i="9"/>
  <c r="H58" i="9"/>
  <c r="G58" i="9"/>
  <c r="L54" i="9"/>
  <c r="K54" i="9"/>
  <c r="I54" i="9"/>
  <c r="H54" i="9"/>
  <c r="G54" i="9"/>
  <c r="L51" i="9"/>
  <c r="R113" i="1" s="1"/>
  <c r="K51" i="9"/>
  <c r="I51" i="9"/>
  <c r="H51" i="9"/>
  <c r="G51" i="9"/>
  <c r="L47" i="9"/>
  <c r="K47" i="9"/>
  <c r="I47" i="9"/>
  <c r="H47" i="9"/>
  <c r="G47" i="9"/>
  <c r="L43" i="9"/>
  <c r="K43" i="9"/>
  <c r="I43" i="9"/>
  <c r="G43" i="9"/>
  <c r="L40" i="9"/>
  <c r="K40" i="9"/>
  <c r="I40" i="9"/>
  <c r="H40" i="9"/>
  <c r="G40" i="9"/>
  <c r="L36" i="9"/>
  <c r="K36" i="9"/>
  <c r="I36" i="9"/>
  <c r="H36" i="9"/>
  <c r="G36" i="9"/>
  <c r="L31" i="9"/>
  <c r="K31" i="9"/>
  <c r="I31" i="9"/>
  <c r="H31" i="9"/>
  <c r="G31" i="9"/>
  <c r="R31" i="9" s="1"/>
  <c r="L26" i="9"/>
  <c r="K26" i="9"/>
  <c r="I26" i="9"/>
  <c r="H26" i="9"/>
  <c r="S26" i="9" s="1"/>
  <c r="G26" i="9"/>
  <c r="M22" i="9"/>
  <c r="L22" i="9"/>
  <c r="K22" i="9"/>
  <c r="I22" i="9"/>
  <c r="H22" i="9"/>
  <c r="G22" i="9"/>
  <c r="J18" i="9"/>
  <c r="J17" i="9" s="1"/>
  <c r="F18" i="9"/>
  <c r="F17" i="9" s="1"/>
  <c r="M17" i="9"/>
  <c r="L17" i="9"/>
  <c r="K17" i="9"/>
  <c r="I17" i="9"/>
  <c r="H17" i="9"/>
  <c r="G17" i="9"/>
  <c r="J16" i="9"/>
  <c r="J15" i="9" s="1"/>
  <c r="F16" i="9"/>
  <c r="F15" i="9" s="1"/>
  <c r="M15" i="9"/>
  <c r="L15" i="9"/>
  <c r="K15" i="9"/>
  <c r="I15" i="9"/>
  <c r="H15" i="9"/>
  <c r="G15" i="9"/>
  <c r="J14" i="9"/>
  <c r="F14" i="9"/>
  <c r="M13" i="9"/>
  <c r="L13" i="9"/>
  <c r="K13" i="9"/>
  <c r="H13" i="9"/>
  <c r="G13" i="9"/>
  <c r="J12" i="9"/>
  <c r="F12" i="9"/>
  <c r="J11" i="9"/>
  <c r="F11" i="9"/>
  <c r="M10" i="9"/>
  <c r="L10" i="9"/>
  <c r="K10" i="9"/>
  <c r="H10" i="9"/>
  <c r="G10" i="9"/>
  <c r="J9" i="9"/>
  <c r="J8" i="9" s="1"/>
  <c r="F9" i="9"/>
  <c r="M8" i="9"/>
  <c r="L8" i="9"/>
  <c r="K8" i="9"/>
  <c r="H8" i="9"/>
  <c r="G8" i="9"/>
  <c r="G239" i="1"/>
  <c r="G238" i="1"/>
  <c r="G24" i="1"/>
  <c r="K238" i="1"/>
  <c r="G25" i="1"/>
  <c r="G243" i="1"/>
  <c r="G242" i="1"/>
  <c r="E23" i="7"/>
  <c r="E73" i="7"/>
  <c r="G45" i="7"/>
  <c r="C45" i="7" s="1"/>
  <c r="E52" i="7"/>
  <c r="E53" i="7"/>
  <c r="E56" i="7"/>
  <c r="E55" i="7"/>
  <c r="E54" i="7"/>
  <c r="E51" i="7"/>
  <c r="E50" i="7"/>
  <c r="D55" i="7"/>
  <c r="E40" i="7"/>
  <c r="E42" i="7"/>
  <c r="E41" i="7"/>
  <c r="Q100" i="1" l="1"/>
  <c r="R100" i="1"/>
  <c r="I6" i="9"/>
  <c r="Q113" i="1"/>
  <c r="R60" i="1"/>
  <c r="Q60" i="1"/>
  <c r="Q51" i="1"/>
  <c r="R51" i="1"/>
  <c r="R223" i="1"/>
  <c r="Q204" i="1"/>
  <c r="R237" i="1"/>
  <c r="R143" i="1"/>
  <c r="R204" i="1"/>
  <c r="Q209" i="1"/>
  <c r="R209" i="1"/>
  <c r="R169" i="1"/>
  <c r="Q169" i="1"/>
  <c r="Q153" i="1"/>
  <c r="R153" i="1"/>
  <c r="Q143" i="1"/>
  <c r="Q128" i="1"/>
  <c r="R128" i="1"/>
  <c r="Q84" i="1"/>
  <c r="R69" i="1"/>
  <c r="R37" i="1"/>
  <c r="S31" i="9"/>
  <c r="S22" i="9"/>
  <c r="S36" i="9"/>
  <c r="S54" i="9"/>
  <c r="R58" i="9"/>
  <c r="R72" i="9"/>
  <c r="R36" i="9"/>
  <c r="R54" i="9"/>
  <c r="S63" i="9"/>
  <c r="R79" i="9"/>
  <c r="S40" i="9"/>
  <c r="R43" i="9"/>
  <c r="S58" i="9"/>
  <c r="R60" i="9"/>
  <c r="S72" i="9"/>
  <c r="R74" i="9"/>
  <c r="Q223" i="1"/>
  <c r="Q237" i="1"/>
  <c r="Q81" i="9"/>
  <c r="Q83" i="9"/>
  <c r="Q85" i="9"/>
  <c r="S79" i="9"/>
  <c r="F43" i="11"/>
  <c r="F42" i="11" s="1"/>
  <c r="L43" i="11"/>
  <c r="F45" i="11"/>
  <c r="L45" i="11"/>
  <c r="J45" i="11" s="1"/>
  <c r="F42" i="12"/>
  <c r="F39" i="12" s="1"/>
  <c r="L42" i="12"/>
  <c r="Q37" i="1"/>
  <c r="R26" i="9"/>
  <c r="Q69" i="1"/>
  <c r="R40" i="9"/>
  <c r="R22" i="9"/>
  <c r="F67" i="12"/>
  <c r="F46" i="12"/>
  <c r="J46" i="12"/>
  <c r="F77" i="12"/>
  <c r="F82" i="12"/>
  <c r="J82" i="12"/>
  <c r="J86" i="12"/>
  <c r="J67" i="12"/>
  <c r="J75" i="12"/>
  <c r="M7" i="12"/>
  <c r="M6" i="12" s="1"/>
  <c r="G21" i="12"/>
  <c r="G20" i="12" s="1"/>
  <c r="G19" i="12" s="1"/>
  <c r="F27" i="12"/>
  <c r="F35" i="12"/>
  <c r="F43" i="12"/>
  <c r="F50" i="12"/>
  <c r="F63" i="12"/>
  <c r="K7" i="12"/>
  <c r="K6" i="12" s="1"/>
  <c r="F22" i="12"/>
  <c r="J54" i="12"/>
  <c r="J22" i="12"/>
  <c r="F54" i="12"/>
  <c r="F57" i="12"/>
  <c r="J63" i="12"/>
  <c r="H7" i="12"/>
  <c r="H6" i="12" s="1"/>
  <c r="F30" i="12"/>
  <c r="J10" i="12"/>
  <c r="J7" i="12" s="1"/>
  <c r="K21" i="12"/>
  <c r="K20" i="12" s="1"/>
  <c r="K19" i="12" s="1"/>
  <c r="J30" i="12"/>
  <c r="J35" i="12"/>
  <c r="J43" i="12"/>
  <c r="J50" i="12"/>
  <c r="I8" i="12"/>
  <c r="J13" i="12"/>
  <c r="I6" i="12"/>
  <c r="F8" i="12"/>
  <c r="L7" i="12"/>
  <c r="L6" i="12" s="1"/>
  <c r="M21" i="12"/>
  <c r="M20" i="12" s="1"/>
  <c r="M19" i="12" s="1"/>
  <c r="J27" i="12"/>
  <c r="F33" i="12"/>
  <c r="J57" i="12"/>
  <c r="J77" i="12"/>
  <c r="F13" i="12"/>
  <c r="J33" i="12"/>
  <c r="F75" i="12"/>
  <c r="F86" i="12"/>
  <c r="F10" i="12"/>
  <c r="I21" i="12"/>
  <c r="I20" i="12" s="1"/>
  <c r="I19" i="12" s="1"/>
  <c r="J69" i="11"/>
  <c r="I6" i="11"/>
  <c r="J33" i="11"/>
  <c r="H7" i="11"/>
  <c r="H6" i="11" s="1"/>
  <c r="G7" i="11"/>
  <c r="G6" i="11" s="1"/>
  <c r="F69" i="11"/>
  <c r="F74" i="11"/>
  <c r="J48" i="11"/>
  <c r="J56" i="11"/>
  <c r="J74" i="11"/>
  <c r="J78" i="11"/>
  <c r="J22" i="11"/>
  <c r="J26" i="11"/>
  <c r="F31" i="11"/>
  <c r="F36" i="11"/>
  <c r="F51" i="11"/>
  <c r="F60" i="11"/>
  <c r="F64" i="11"/>
  <c r="F85" i="11"/>
  <c r="J51" i="11"/>
  <c r="J60" i="11"/>
  <c r="J64" i="11"/>
  <c r="J80" i="11"/>
  <c r="J85" i="11"/>
  <c r="J90" i="11"/>
  <c r="F26" i="11"/>
  <c r="J10" i="11"/>
  <c r="J7" i="11" s="1"/>
  <c r="M21" i="11"/>
  <c r="M20" i="11" s="1"/>
  <c r="M19" i="11" s="1"/>
  <c r="L7" i="11"/>
  <c r="L6" i="11" s="1"/>
  <c r="J13" i="11"/>
  <c r="F48" i="11"/>
  <c r="F56" i="11"/>
  <c r="F78" i="11"/>
  <c r="I8" i="11"/>
  <c r="F8" i="11"/>
  <c r="K7" i="11"/>
  <c r="K6" i="11" s="1"/>
  <c r="F10" i="11"/>
  <c r="I21" i="11"/>
  <c r="I20" i="11" s="1"/>
  <c r="I19" i="11" s="1"/>
  <c r="F33" i="11"/>
  <c r="F90" i="11"/>
  <c r="F13" i="11"/>
  <c r="G21" i="11"/>
  <c r="G20" i="11" s="1"/>
  <c r="G19" i="11" s="1"/>
  <c r="M7" i="11"/>
  <c r="M6" i="11" s="1"/>
  <c r="F22" i="11"/>
  <c r="K21" i="11"/>
  <c r="K20" i="11" s="1"/>
  <c r="K19" i="11" s="1"/>
  <c r="J31" i="11"/>
  <c r="J36" i="11"/>
  <c r="F80" i="11"/>
  <c r="F47" i="9"/>
  <c r="F54" i="9"/>
  <c r="M21" i="9"/>
  <c r="M20" i="9" s="1"/>
  <c r="M19" i="9" s="1"/>
  <c r="F77" i="9"/>
  <c r="K21" i="9"/>
  <c r="J22" i="9"/>
  <c r="J36" i="9"/>
  <c r="F31" i="9"/>
  <c r="J47" i="9"/>
  <c r="J54" i="9"/>
  <c r="F63" i="9"/>
  <c r="F68" i="9"/>
  <c r="F74" i="9"/>
  <c r="J77" i="9"/>
  <c r="J79" i="9"/>
  <c r="F36" i="9"/>
  <c r="I21" i="9"/>
  <c r="I20" i="9" s="1"/>
  <c r="I19" i="9" s="1"/>
  <c r="G21" i="9"/>
  <c r="G20" i="9" s="1"/>
  <c r="G19" i="9" s="1"/>
  <c r="L21" i="9"/>
  <c r="F22" i="9"/>
  <c r="J40" i="9"/>
  <c r="H43" i="9"/>
  <c r="J51" i="9"/>
  <c r="J58" i="9"/>
  <c r="J68" i="9"/>
  <c r="J72" i="9"/>
  <c r="J31" i="9"/>
  <c r="F40" i="9"/>
  <c r="J43" i="9"/>
  <c r="F51" i="9"/>
  <c r="F58" i="9"/>
  <c r="F60" i="9"/>
  <c r="J63" i="9"/>
  <c r="J10" i="9"/>
  <c r="J7" i="9" s="1"/>
  <c r="G7" i="9"/>
  <c r="G6" i="9" s="1"/>
  <c r="M7" i="9"/>
  <c r="M6" i="9" s="1"/>
  <c r="F13" i="9"/>
  <c r="K7" i="9"/>
  <c r="K6" i="9" s="1"/>
  <c r="J26" i="9"/>
  <c r="F26" i="9"/>
  <c r="H7" i="9"/>
  <c r="H6" i="9" s="1"/>
  <c r="J13" i="9"/>
  <c r="F10" i="9"/>
  <c r="L7" i="9"/>
  <c r="L6" i="9" s="1"/>
  <c r="F43" i="9"/>
  <c r="Q43" i="9" s="1"/>
  <c r="F72" i="9"/>
  <c r="Q72" i="9" s="1"/>
  <c r="F79" i="9"/>
  <c r="Q79" i="9" s="1"/>
  <c r="J60" i="9"/>
  <c r="J74" i="9"/>
  <c r="H39" i="12"/>
  <c r="H21" i="12" s="1"/>
  <c r="H20" i="12" s="1"/>
  <c r="H19" i="12" s="1"/>
  <c r="G7" i="12"/>
  <c r="G6" i="12" s="1"/>
  <c r="H42" i="11"/>
  <c r="H21" i="11" s="1"/>
  <c r="H20" i="11" s="1"/>
  <c r="H19" i="11" s="1"/>
  <c r="I8" i="9"/>
  <c r="F8" i="9"/>
  <c r="G61" i="1"/>
  <c r="K61" i="1"/>
  <c r="G26" i="1"/>
  <c r="G55" i="1"/>
  <c r="K115" i="1"/>
  <c r="K114" i="1"/>
  <c r="G114" i="1"/>
  <c r="G64" i="1"/>
  <c r="K63" i="1"/>
  <c r="G63" i="1"/>
  <c r="G62" i="1"/>
  <c r="H23" i="1"/>
  <c r="H37" i="1"/>
  <c r="G255" i="1"/>
  <c r="K312" i="1"/>
  <c r="G312" i="1"/>
  <c r="K311" i="1"/>
  <c r="G311" i="1"/>
  <c r="K310" i="1"/>
  <c r="G310" i="1"/>
  <c r="K309" i="1"/>
  <c r="G309" i="1"/>
  <c r="K308" i="1"/>
  <c r="G308" i="1"/>
  <c r="K307" i="1"/>
  <c r="G307" i="1"/>
  <c r="K306" i="1"/>
  <c r="G306" i="1"/>
  <c r="K305" i="1"/>
  <c r="G305" i="1"/>
  <c r="N304" i="1"/>
  <c r="M304" i="1"/>
  <c r="L304" i="1"/>
  <c r="J304" i="1"/>
  <c r="I304" i="1"/>
  <c r="H304" i="1"/>
  <c r="K303" i="1"/>
  <c r="K302" i="1" s="1"/>
  <c r="G303" i="1"/>
  <c r="G302" i="1" s="1"/>
  <c r="N302" i="1"/>
  <c r="M302" i="1"/>
  <c r="L302" i="1"/>
  <c r="J302" i="1"/>
  <c r="I302" i="1"/>
  <c r="H302" i="1"/>
  <c r="K301" i="1"/>
  <c r="G301" i="1"/>
  <c r="K300" i="1"/>
  <c r="G300" i="1"/>
  <c r="K299" i="1"/>
  <c r="I299" i="1"/>
  <c r="I296" i="1" s="1"/>
  <c r="H299" i="1"/>
  <c r="H296" i="1" s="1"/>
  <c r="K298" i="1"/>
  <c r="G298" i="1"/>
  <c r="K297" i="1"/>
  <c r="G297" i="1"/>
  <c r="N296" i="1"/>
  <c r="M296" i="1"/>
  <c r="L296" i="1"/>
  <c r="J296" i="1"/>
  <c r="G295" i="1"/>
  <c r="K294" i="1"/>
  <c r="K293" i="1" s="1"/>
  <c r="G294" i="1"/>
  <c r="N293" i="1"/>
  <c r="M293" i="1"/>
  <c r="L293" i="1"/>
  <c r="J293" i="1"/>
  <c r="I293" i="1"/>
  <c r="H293" i="1"/>
  <c r="K292" i="1"/>
  <c r="G292" i="1"/>
  <c r="G291" i="1"/>
  <c r="K290" i="1"/>
  <c r="G290" i="1"/>
  <c r="K289" i="1"/>
  <c r="G289" i="1"/>
  <c r="K288" i="1"/>
  <c r="G288" i="1"/>
  <c r="K287" i="1"/>
  <c r="K286" i="1"/>
  <c r="G286" i="1"/>
  <c r="K285" i="1"/>
  <c r="K284" i="1"/>
  <c r="G284" i="1"/>
  <c r="G282" i="1"/>
  <c r="K281" i="1"/>
  <c r="G281" i="1"/>
  <c r="G279" i="1"/>
  <c r="K278" i="1"/>
  <c r="G278" i="1"/>
  <c r="N276" i="1"/>
  <c r="M276" i="1"/>
  <c r="L276" i="1"/>
  <c r="J276" i="1"/>
  <c r="I276" i="1"/>
  <c r="H276" i="1"/>
  <c r="G275" i="1"/>
  <c r="G274" i="1" s="1"/>
  <c r="O274" i="1"/>
  <c r="N274" i="1"/>
  <c r="M274" i="1"/>
  <c r="L274" i="1"/>
  <c r="K274" i="1"/>
  <c r="J274" i="1"/>
  <c r="I274" i="1"/>
  <c r="H274" i="1"/>
  <c r="I273" i="1"/>
  <c r="I270" i="1" s="1"/>
  <c r="H273" i="1"/>
  <c r="H270" i="1" s="1"/>
  <c r="G272" i="1"/>
  <c r="K271" i="1"/>
  <c r="K270" i="1" s="1"/>
  <c r="G271" i="1"/>
  <c r="O270" i="1"/>
  <c r="N270" i="1"/>
  <c r="M270" i="1"/>
  <c r="L270" i="1"/>
  <c r="J270" i="1"/>
  <c r="N18" i="1"/>
  <c r="M18" i="1"/>
  <c r="L18" i="1"/>
  <c r="J18" i="1"/>
  <c r="I18" i="1"/>
  <c r="H18" i="1"/>
  <c r="K17" i="1"/>
  <c r="K16" i="1" s="1"/>
  <c r="G17" i="1"/>
  <c r="G16" i="1" s="1"/>
  <c r="N16" i="1"/>
  <c r="M16" i="1"/>
  <c r="L16" i="1"/>
  <c r="J16" i="1"/>
  <c r="J7" i="1" s="1"/>
  <c r="I16" i="1"/>
  <c r="H16" i="1"/>
  <c r="K15" i="1"/>
  <c r="G15" i="1"/>
  <c r="N14" i="1"/>
  <c r="M14" i="1"/>
  <c r="L14" i="1"/>
  <c r="I14" i="1"/>
  <c r="H14" i="1"/>
  <c r="K13" i="1"/>
  <c r="G13" i="1"/>
  <c r="K12" i="1"/>
  <c r="G12" i="1"/>
  <c r="N11" i="1"/>
  <c r="M11" i="1"/>
  <c r="L11" i="1"/>
  <c r="I11" i="1"/>
  <c r="H11" i="1"/>
  <c r="K10" i="1"/>
  <c r="G10" i="1"/>
  <c r="N9" i="1"/>
  <c r="M9" i="1"/>
  <c r="M8" i="1" s="1"/>
  <c r="M7" i="1" s="1"/>
  <c r="L9" i="1"/>
  <c r="I9" i="1"/>
  <c r="I8" i="1" s="1"/>
  <c r="H9" i="1"/>
  <c r="Q58" i="9" l="1"/>
  <c r="G14" i="1"/>
  <c r="I7" i="1"/>
  <c r="P204" i="1"/>
  <c r="P113" i="1"/>
  <c r="P237" i="1"/>
  <c r="P209" i="1"/>
  <c r="P100" i="1"/>
  <c r="P223" i="1"/>
  <c r="P128" i="1"/>
  <c r="P169" i="1"/>
  <c r="P51" i="1"/>
  <c r="R5" i="9"/>
  <c r="H21" i="9"/>
  <c r="S43" i="9"/>
  <c r="S21" i="9" s="1"/>
  <c r="Q54" i="9"/>
  <c r="L39" i="12"/>
  <c r="L21" i="12" s="1"/>
  <c r="L20" i="12" s="1"/>
  <c r="L19" i="12" s="1"/>
  <c r="J42" i="12"/>
  <c r="J39" i="12" s="1"/>
  <c r="L42" i="11"/>
  <c r="L21" i="11" s="1"/>
  <c r="L20" i="11" s="1"/>
  <c r="L19" i="11" s="1"/>
  <c r="J43" i="11"/>
  <c r="J42" i="11" s="1"/>
  <c r="P84" i="1"/>
  <c r="Q74" i="9"/>
  <c r="P153" i="1"/>
  <c r="Q60" i="9"/>
  <c r="P143" i="1"/>
  <c r="Q31" i="9"/>
  <c r="Q77" i="9"/>
  <c r="Q63" i="9"/>
  <c r="P37" i="1"/>
  <c r="Q26" i="9"/>
  <c r="R21" i="9"/>
  <c r="P69" i="1"/>
  <c r="Q40" i="9"/>
  <c r="P60" i="1"/>
  <c r="Q36" i="9"/>
  <c r="F21" i="9"/>
  <c r="F20" i="9" s="1"/>
  <c r="F19" i="9" s="1"/>
  <c r="Q22" i="9"/>
  <c r="L20" i="9"/>
  <c r="L19" i="9" s="1"/>
  <c r="K20" i="9"/>
  <c r="K19" i="9" s="1"/>
  <c r="V23" i="9"/>
  <c r="J6" i="12"/>
  <c r="F21" i="12"/>
  <c r="F20" i="12" s="1"/>
  <c r="F19" i="12" s="1"/>
  <c r="J21" i="12"/>
  <c r="J20" i="12" s="1"/>
  <c r="J19" i="12" s="1"/>
  <c r="F7" i="12"/>
  <c r="F6" i="12" s="1"/>
  <c r="J6" i="11"/>
  <c r="J21" i="11"/>
  <c r="J20" i="11" s="1"/>
  <c r="J19" i="11" s="1"/>
  <c r="F21" i="11"/>
  <c r="F20" i="11" s="1"/>
  <c r="F19" i="11" s="1"/>
  <c r="F7" i="11"/>
  <c r="F6" i="11" s="1"/>
  <c r="J21" i="9"/>
  <c r="J6" i="9"/>
  <c r="F7" i="9"/>
  <c r="F6" i="9" s="1"/>
  <c r="H8" i="1"/>
  <c r="H7" i="1" s="1"/>
  <c r="N8" i="1"/>
  <c r="N7" i="1" s="1"/>
  <c r="K11" i="1"/>
  <c r="L8" i="1"/>
  <c r="L7" i="1" s="1"/>
  <c r="G293" i="1"/>
  <c r="K276" i="1"/>
  <c r="G273" i="1"/>
  <c r="G270" i="1" s="1"/>
  <c r="G304" i="1"/>
  <c r="K14" i="1"/>
  <c r="G296" i="1"/>
  <c r="G11" i="1"/>
  <c r="G276" i="1"/>
  <c r="K296" i="1"/>
  <c r="K9" i="1"/>
  <c r="G299" i="1"/>
  <c r="K304" i="1"/>
  <c r="G9" i="1"/>
  <c r="Q21" i="9" l="1"/>
  <c r="R84" i="1"/>
  <c r="G8" i="1"/>
  <c r="H20" i="9"/>
  <c r="H19" i="9" s="1"/>
  <c r="S5" i="9"/>
  <c r="Q5" i="9"/>
  <c r="Q87" i="9"/>
  <c r="J20" i="9"/>
  <c r="J19" i="9" s="1"/>
  <c r="J9" i="1"/>
  <c r="K8" i="1"/>
  <c r="E15" i="7"/>
  <c r="E12" i="7"/>
  <c r="E13" i="7"/>
  <c r="E14" i="7"/>
  <c r="E16" i="7"/>
  <c r="E17" i="7"/>
  <c r="E18" i="7"/>
  <c r="E19" i="7"/>
  <c r="E20" i="7"/>
  <c r="E21" i="7"/>
  <c r="L113" i="1"/>
  <c r="U23" i="9" l="1"/>
  <c r="W23" i="9"/>
  <c r="E30" i="7"/>
  <c r="E24" i="7"/>
  <c r="E38" i="7"/>
  <c r="E31" i="7"/>
  <c r="E58" i="7"/>
  <c r="K243" i="1"/>
  <c r="I11" i="7"/>
  <c r="J11" i="7"/>
  <c r="G12" i="7"/>
  <c r="F48" i="7" l="1"/>
  <c r="F44" i="7"/>
  <c r="D47" i="7"/>
  <c r="G77" i="7"/>
  <c r="F77" i="7"/>
  <c r="E77" i="7"/>
  <c r="D77" i="7"/>
  <c r="G76" i="7"/>
  <c r="F76" i="7"/>
  <c r="E76" i="7"/>
  <c r="D76" i="7"/>
  <c r="C76" i="7"/>
  <c r="R75" i="7"/>
  <c r="Q75" i="7"/>
  <c r="P75" i="7"/>
  <c r="O75" i="7"/>
  <c r="N75" i="7"/>
  <c r="M75" i="7"/>
  <c r="L75" i="7"/>
  <c r="K75" i="7"/>
  <c r="J75" i="7"/>
  <c r="I75" i="7"/>
  <c r="H75" i="7"/>
  <c r="G74" i="7"/>
  <c r="F74" i="7"/>
  <c r="E74" i="7"/>
  <c r="E72" i="7" s="1"/>
  <c r="D74" i="7"/>
  <c r="G73" i="7"/>
  <c r="C73" i="7" s="1"/>
  <c r="F73" i="7"/>
  <c r="D73" i="7"/>
  <c r="R72" i="7"/>
  <c r="Q72" i="7"/>
  <c r="P72" i="7"/>
  <c r="O72" i="7"/>
  <c r="N72" i="7"/>
  <c r="M72" i="7"/>
  <c r="L72" i="7"/>
  <c r="K72" i="7"/>
  <c r="J72" i="7"/>
  <c r="I72" i="7"/>
  <c r="H72" i="7"/>
  <c r="F72" i="7"/>
  <c r="G71" i="7"/>
  <c r="F71" i="7"/>
  <c r="E71" i="7"/>
  <c r="D71" i="7"/>
  <c r="D69" i="7" s="1"/>
  <c r="C71" i="7"/>
  <c r="G70" i="7"/>
  <c r="C70" i="7" s="1"/>
  <c r="F70" i="7"/>
  <c r="E70" i="7"/>
  <c r="D70" i="7"/>
  <c r="R69" i="7"/>
  <c r="Q69" i="7"/>
  <c r="P69" i="7"/>
  <c r="O69" i="7"/>
  <c r="N69" i="7"/>
  <c r="M69" i="7"/>
  <c r="L69" i="7"/>
  <c r="K69" i="7"/>
  <c r="J69" i="7"/>
  <c r="I69" i="7"/>
  <c r="H69" i="7"/>
  <c r="G68" i="7"/>
  <c r="F68" i="7"/>
  <c r="E68" i="7"/>
  <c r="D68" i="7"/>
  <c r="C68" i="7"/>
  <c r="C67" i="7" s="1"/>
  <c r="R67" i="7"/>
  <c r="Q67" i="7"/>
  <c r="P67" i="7"/>
  <c r="O67" i="7"/>
  <c r="N67" i="7"/>
  <c r="M67" i="7"/>
  <c r="L67" i="7"/>
  <c r="K67" i="7"/>
  <c r="J67" i="7"/>
  <c r="I67" i="7"/>
  <c r="H67" i="7"/>
  <c r="G67" i="7"/>
  <c r="F67" i="7"/>
  <c r="E67" i="7"/>
  <c r="D67" i="7"/>
  <c r="G66" i="7"/>
  <c r="F66" i="7"/>
  <c r="E66" i="7"/>
  <c r="D66" i="7"/>
  <c r="C66" i="7"/>
  <c r="G65" i="7"/>
  <c r="F65" i="7"/>
  <c r="E65" i="7"/>
  <c r="E64" i="7" s="1"/>
  <c r="D65" i="7"/>
  <c r="C65" i="7"/>
  <c r="R64" i="7"/>
  <c r="Q64" i="7"/>
  <c r="P64" i="7"/>
  <c r="O64" i="7"/>
  <c r="N64" i="7"/>
  <c r="M64" i="7"/>
  <c r="L64" i="7"/>
  <c r="K64" i="7"/>
  <c r="J64" i="7"/>
  <c r="I64" i="7"/>
  <c r="H64" i="7"/>
  <c r="G64" i="7"/>
  <c r="C64" i="7"/>
  <c r="G63" i="7"/>
  <c r="F63" i="7"/>
  <c r="E63" i="7"/>
  <c r="D63" i="7"/>
  <c r="C63" i="7"/>
  <c r="G62" i="7"/>
  <c r="F62" i="7"/>
  <c r="E62" i="7"/>
  <c r="E61" i="7" s="1"/>
  <c r="D62" i="7"/>
  <c r="C62" i="7"/>
  <c r="R61" i="7"/>
  <c r="Q61" i="7"/>
  <c r="P61" i="7"/>
  <c r="O61" i="7"/>
  <c r="N61" i="7"/>
  <c r="M61" i="7"/>
  <c r="L61" i="7"/>
  <c r="K61" i="7"/>
  <c r="J61" i="7"/>
  <c r="I61" i="7"/>
  <c r="H61" i="7"/>
  <c r="G61" i="7"/>
  <c r="C61" i="7"/>
  <c r="G60" i="7"/>
  <c r="C60" i="7" s="1"/>
  <c r="F60" i="7"/>
  <c r="E60" i="7"/>
  <c r="D60" i="7"/>
  <c r="G59" i="7"/>
  <c r="C59" i="7" s="1"/>
  <c r="F59" i="7"/>
  <c r="E59" i="7"/>
  <c r="E57" i="7" s="1"/>
  <c r="D59" i="7"/>
  <c r="G58" i="7"/>
  <c r="C58" i="7" s="1"/>
  <c r="F58" i="7"/>
  <c r="D58" i="7"/>
  <c r="R57" i="7"/>
  <c r="Q57" i="7"/>
  <c r="P57" i="7"/>
  <c r="O57" i="7"/>
  <c r="N57" i="7"/>
  <c r="M57" i="7"/>
  <c r="L57" i="7"/>
  <c r="K57" i="7"/>
  <c r="J57" i="7"/>
  <c r="I57" i="7"/>
  <c r="H57" i="7"/>
  <c r="F57" i="7"/>
  <c r="G56" i="7"/>
  <c r="C56" i="7" s="1"/>
  <c r="F56" i="7"/>
  <c r="D56" i="7"/>
  <c r="G55" i="7"/>
  <c r="C55" i="7" s="1"/>
  <c r="F55" i="7"/>
  <c r="G54" i="7"/>
  <c r="C54" i="7" s="1"/>
  <c r="F54" i="7"/>
  <c r="D54" i="7"/>
  <c r="G53" i="7"/>
  <c r="C53" i="7" s="1"/>
  <c r="F53" i="7"/>
  <c r="D53" i="7"/>
  <c r="G52" i="7"/>
  <c r="C52" i="7" s="1"/>
  <c r="F52" i="7"/>
  <c r="D52" i="7"/>
  <c r="G51" i="7"/>
  <c r="C51" i="7" s="1"/>
  <c r="F51" i="7"/>
  <c r="D51" i="7"/>
  <c r="G50" i="7"/>
  <c r="F50" i="7"/>
  <c r="D50" i="7"/>
  <c r="C50" i="7"/>
  <c r="R49" i="7"/>
  <c r="Q49" i="7"/>
  <c r="P49" i="7"/>
  <c r="O49" i="7"/>
  <c r="N49" i="7"/>
  <c r="M49" i="7"/>
  <c r="L49" i="7"/>
  <c r="K49" i="7"/>
  <c r="J49" i="7"/>
  <c r="I49" i="7"/>
  <c r="H49" i="7"/>
  <c r="E49" i="7"/>
  <c r="G48" i="7"/>
  <c r="C48" i="7" s="1"/>
  <c r="D48" i="7"/>
  <c r="G47" i="7"/>
  <c r="C47" i="7" s="1"/>
  <c r="F47" i="7"/>
  <c r="G46" i="7"/>
  <c r="C46" i="7" s="1"/>
  <c r="F46" i="7"/>
  <c r="D46" i="7"/>
  <c r="F45" i="7"/>
  <c r="E43" i="7"/>
  <c r="D45" i="7"/>
  <c r="G44" i="7"/>
  <c r="C44" i="7" s="1"/>
  <c r="D44" i="7"/>
  <c r="R43" i="7"/>
  <c r="Q43" i="7"/>
  <c r="P43" i="7"/>
  <c r="O43" i="7"/>
  <c r="N43" i="7"/>
  <c r="M43" i="7"/>
  <c r="L43" i="7"/>
  <c r="K43" i="7"/>
  <c r="J43" i="7"/>
  <c r="I43" i="7"/>
  <c r="H43" i="7"/>
  <c r="G42" i="7"/>
  <c r="F42" i="7"/>
  <c r="D42" i="7"/>
  <c r="G41" i="7"/>
  <c r="C41" i="7" s="1"/>
  <c r="F41" i="7"/>
  <c r="D41" i="7"/>
  <c r="G40" i="7"/>
  <c r="C40" i="7" s="1"/>
  <c r="F40" i="7"/>
  <c r="D40" i="7"/>
  <c r="R39" i="7"/>
  <c r="Q39" i="7"/>
  <c r="P39" i="7"/>
  <c r="O39" i="7"/>
  <c r="N39" i="7"/>
  <c r="M39" i="7"/>
  <c r="L39" i="7"/>
  <c r="K39" i="7"/>
  <c r="J39" i="7"/>
  <c r="I39" i="7"/>
  <c r="H39" i="7"/>
  <c r="E39" i="7"/>
  <c r="G38" i="7"/>
  <c r="C38" i="7" s="1"/>
  <c r="C37" i="7" s="1"/>
  <c r="F38" i="7"/>
  <c r="D38" i="7"/>
  <c r="R37" i="7"/>
  <c r="Q37" i="7"/>
  <c r="P37" i="7"/>
  <c r="O37" i="7"/>
  <c r="N37" i="7"/>
  <c r="M37" i="7"/>
  <c r="L37" i="7"/>
  <c r="K37" i="7"/>
  <c r="J37" i="7"/>
  <c r="I37" i="7"/>
  <c r="H37" i="7"/>
  <c r="F37" i="7"/>
  <c r="D37" i="7"/>
  <c r="G36" i="7"/>
  <c r="F36" i="7"/>
  <c r="E36" i="7"/>
  <c r="D36" i="7"/>
  <c r="C36" i="7"/>
  <c r="G35" i="7"/>
  <c r="F35" i="7"/>
  <c r="E35" i="7"/>
  <c r="D35" i="7"/>
  <c r="C35" i="7"/>
  <c r="G34" i="7"/>
  <c r="F34" i="7"/>
  <c r="E34" i="7"/>
  <c r="D34" i="7"/>
  <c r="C34" i="7"/>
  <c r="G33" i="7"/>
  <c r="C33" i="7" s="1"/>
  <c r="F33" i="7"/>
  <c r="E33" i="7"/>
  <c r="D33" i="7"/>
  <c r="G32" i="7"/>
  <c r="F32" i="7"/>
  <c r="E32" i="7"/>
  <c r="D32" i="7"/>
  <c r="G31" i="7"/>
  <c r="F31" i="7"/>
  <c r="D31" i="7"/>
  <c r="C31" i="7"/>
  <c r="G30" i="7"/>
  <c r="C30" i="7" s="1"/>
  <c r="F30" i="7"/>
  <c r="D30" i="7"/>
  <c r="R29" i="7"/>
  <c r="Q29" i="7"/>
  <c r="P29" i="7"/>
  <c r="O29" i="7"/>
  <c r="N29" i="7"/>
  <c r="M29" i="7"/>
  <c r="L29" i="7"/>
  <c r="K29" i="7"/>
  <c r="J29" i="7"/>
  <c r="I29" i="7"/>
  <c r="H29" i="7"/>
  <c r="G28" i="7"/>
  <c r="F28" i="7"/>
  <c r="E28" i="7"/>
  <c r="D28" i="7"/>
  <c r="C28" i="7"/>
  <c r="G27" i="7"/>
  <c r="F27" i="7"/>
  <c r="E27" i="7"/>
  <c r="E25" i="7" s="1"/>
  <c r="D27" i="7"/>
  <c r="C27" i="7"/>
  <c r="G26" i="7"/>
  <c r="F26" i="7"/>
  <c r="E26" i="7"/>
  <c r="D26" i="7"/>
  <c r="C26" i="7"/>
  <c r="R25" i="7"/>
  <c r="Q25" i="7"/>
  <c r="P25" i="7"/>
  <c r="O25" i="7"/>
  <c r="N25" i="7"/>
  <c r="M25" i="7"/>
  <c r="L25" i="7"/>
  <c r="K25" i="7"/>
  <c r="J25" i="7"/>
  <c r="I25" i="7"/>
  <c r="H25" i="7"/>
  <c r="G24" i="7"/>
  <c r="F24" i="7"/>
  <c r="E22" i="7"/>
  <c r="D24" i="7"/>
  <c r="C24" i="7"/>
  <c r="G23" i="7"/>
  <c r="C23" i="7" s="1"/>
  <c r="F23" i="7"/>
  <c r="D23" i="7"/>
  <c r="R22" i="7"/>
  <c r="Q22" i="7"/>
  <c r="P22" i="7"/>
  <c r="O22" i="7"/>
  <c r="N22" i="7"/>
  <c r="M22" i="7"/>
  <c r="L22" i="7"/>
  <c r="K22" i="7"/>
  <c r="J22" i="7"/>
  <c r="I22" i="7"/>
  <c r="H22" i="7"/>
  <c r="F22" i="7"/>
  <c r="O21" i="7"/>
  <c r="C21" i="7" s="1"/>
  <c r="F21" i="7"/>
  <c r="D21" i="7"/>
  <c r="O20" i="7"/>
  <c r="C20" i="7" s="1"/>
  <c r="F20" i="7"/>
  <c r="D20" i="7"/>
  <c r="O19" i="7"/>
  <c r="C19" i="7" s="1"/>
  <c r="F19" i="7"/>
  <c r="D19" i="7"/>
  <c r="O18" i="7"/>
  <c r="C18" i="7" s="1"/>
  <c r="F18" i="7"/>
  <c r="D18" i="7"/>
  <c r="O17" i="7"/>
  <c r="C17" i="7" s="1"/>
  <c r="F17" i="7"/>
  <c r="D17" i="7"/>
  <c r="O16" i="7"/>
  <c r="C16" i="7" s="1"/>
  <c r="F16" i="7"/>
  <c r="D16" i="7"/>
  <c r="O15" i="7"/>
  <c r="C15" i="7" s="1"/>
  <c r="F15" i="7"/>
  <c r="D15" i="7"/>
  <c r="N14" i="7"/>
  <c r="D14" i="7"/>
  <c r="N13" i="7"/>
  <c r="K13" i="7" s="1"/>
  <c r="C13" i="7" s="1"/>
  <c r="F13" i="7"/>
  <c r="D13" i="7"/>
  <c r="F12" i="7"/>
  <c r="D12" i="7"/>
  <c r="R11" i="7"/>
  <c r="Q11" i="7"/>
  <c r="P11" i="7"/>
  <c r="M11" i="7"/>
  <c r="L11" i="7"/>
  <c r="H11" i="7"/>
  <c r="G11" i="7"/>
  <c r="I82" i="6"/>
  <c r="I81" i="6" s="1"/>
  <c r="F82" i="6"/>
  <c r="F81" i="6" s="1"/>
  <c r="K81" i="6"/>
  <c r="J81" i="6"/>
  <c r="H81" i="6"/>
  <c r="G81" i="6"/>
  <c r="I80" i="6"/>
  <c r="F80" i="6"/>
  <c r="E80" i="6"/>
  <c r="I79" i="6"/>
  <c r="I78" i="6"/>
  <c r="F78" i="6"/>
  <c r="E78" i="6" s="1"/>
  <c r="I77" i="6"/>
  <c r="I76" i="6"/>
  <c r="F76" i="6"/>
  <c r="E76" i="6"/>
  <c r="I75" i="6"/>
  <c r="I74" i="6"/>
  <c r="F74" i="6"/>
  <c r="E74" i="6"/>
  <c r="I73" i="6"/>
  <c r="I72" i="6"/>
  <c r="F72" i="6"/>
  <c r="E72" i="6" s="1"/>
  <c r="I71" i="6"/>
  <c r="I70" i="6"/>
  <c r="F70" i="6"/>
  <c r="E70" i="6"/>
  <c r="I69" i="6"/>
  <c r="I68" i="6"/>
  <c r="F68" i="6"/>
  <c r="E68" i="6"/>
  <c r="I67" i="6"/>
  <c r="I66" i="6"/>
  <c r="F66" i="6"/>
  <c r="F64" i="6" s="1"/>
  <c r="K64" i="6"/>
  <c r="K63" i="6" s="1"/>
  <c r="J64" i="6"/>
  <c r="H64" i="6"/>
  <c r="G64" i="6"/>
  <c r="I62" i="6"/>
  <c r="F62" i="6"/>
  <c r="E62" i="6" s="1"/>
  <c r="E61" i="6" s="1"/>
  <c r="K61" i="6"/>
  <c r="J61" i="6"/>
  <c r="I61" i="6"/>
  <c r="H61" i="6"/>
  <c r="G61" i="6"/>
  <c r="I59" i="6"/>
  <c r="F59" i="6"/>
  <c r="E59" i="6" s="1"/>
  <c r="I58" i="6"/>
  <c r="F58" i="6"/>
  <c r="E58" i="6"/>
  <c r="Q57" i="6"/>
  <c r="I57" i="6"/>
  <c r="F57" i="6"/>
  <c r="E57" i="6"/>
  <c r="I56" i="6"/>
  <c r="F56" i="6"/>
  <c r="E56" i="6" s="1"/>
  <c r="I55" i="6"/>
  <c r="F55" i="6"/>
  <c r="E55" i="6" s="1"/>
  <c r="I54" i="6"/>
  <c r="F54" i="6"/>
  <c r="E54" i="6" s="1"/>
  <c r="I53" i="6"/>
  <c r="F53" i="6"/>
  <c r="E53" i="6" s="1"/>
  <c r="I52" i="6"/>
  <c r="F52" i="6"/>
  <c r="E52" i="6" s="1"/>
  <c r="I51" i="6"/>
  <c r="F51" i="6"/>
  <c r="E51" i="6"/>
  <c r="I50" i="6"/>
  <c r="F50" i="6"/>
  <c r="E50" i="6" s="1"/>
  <c r="I49" i="6"/>
  <c r="F49" i="6"/>
  <c r="E49" i="6"/>
  <c r="I48" i="6"/>
  <c r="F48" i="6"/>
  <c r="E48" i="6" s="1"/>
  <c r="I47" i="6"/>
  <c r="F47" i="6"/>
  <c r="E47" i="6" s="1"/>
  <c r="I46" i="6"/>
  <c r="F46" i="6"/>
  <c r="E46" i="6" s="1"/>
  <c r="I45" i="6"/>
  <c r="F45" i="6"/>
  <c r="E45" i="6" s="1"/>
  <c r="I44" i="6"/>
  <c r="F44" i="6"/>
  <c r="I43" i="6"/>
  <c r="F43" i="6"/>
  <c r="E43" i="6"/>
  <c r="L42" i="6"/>
  <c r="K42" i="6"/>
  <c r="J42" i="6"/>
  <c r="H42" i="6"/>
  <c r="G42" i="6"/>
  <c r="L61" i="6" s="1"/>
  <c r="F41" i="6"/>
  <c r="F40" i="6"/>
  <c r="F39" i="6"/>
  <c r="F38" i="6"/>
  <c r="F37" i="6"/>
  <c r="F36" i="6"/>
  <c r="F35" i="6"/>
  <c r="F34" i="6"/>
  <c r="F33" i="6"/>
  <c r="F32" i="6"/>
  <c r="F31" i="6"/>
  <c r="F30" i="6"/>
  <c r="F29" i="6"/>
  <c r="F28" i="6"/>
  <c r="F27" i="6"/>
  <c r="F26" i="6"/>
  <c r="I25" i="6"/>
  <c r="F25" i="6"/>
  <c r="I24" i="6"/>
  <c r="F24" i="6"/>
  <c r="I23" i="6"/>
  <c r="F23" i="6"/>
  <c r="I22" i="6"/>
  <c r="F22" i="6"/>
  <c r="I21" i="6"/>
  <c r="F21" i="6"/>
  <c r="I20" i="6"/>
  <c r="F20" i="6"/>
  <c r="I19" i="6"/>
  <c r="F19" i="6"/>
  <c r="I18" i="6"/>
  <c r="F18" i="6"/>
  <c r="I17" i="6"/>
  <c r="F17" i="6"/>
  <c r="I16" i="6"/>
  <c r="F16" i="6"/>
  <c r="I15" i="6"/>
  <c r="F15" i="6"/>
  <c r="I14" i="6"/>
  <c r="F14" i="6"/>
  <c r="I13" i="6"/>
  <c r="F13" i="6"/>
  <c r="I12" i="6"/>
  <c r="F12" i="6"/>
  <c r="K11" i="6"/>
  <c r="J11" i="6"/>
  <c r="H11" i="6"/>
  <c r="H10" i="6" s="1"/>
  <c r="G11" i="6"/>
  <c r="G10" i="6" s="1"/>
  <c r="E11" i="6"/>
  <c r="K10" i="6"/>
  <c r="I11" i="6" l="1"/>
  <c r="D61" i="7"/>
  <c r="G63" i="6"/>
  <c r="G60" i="6" s="1"/>
  <c r="I42" i="6"/>
  <c r="J63" i="6"/>
  <c r="D49" i="7"/>
  <c r="H60" i="6"/>
  <c r="P10" i="7"/>
  <c r="D64" i="7"/>
  <c r="F42" i="6"/>
  <c r="K60" i="6"/>
  <c r="K9" i="6" s="1"/>
  <c r="E82" i="6"/>
  <c r="E81" i="6" s="1"/>
  <c r="D25" i="7"/>
  <c r="H63" i="6"/>
  <c r="F61" i="6"/>
  <c r="E66" i="6"/>
  <c r="E64" i="6" s="1"/>
  <c r="R10" i="7"/>
  <c r="F69" i="7"/>
  <c r="F63" i="6"/>
  <c r="F60" i="6" s="1"/>
  <c r="I10" i="6"/>
  <c r="I9" i="6" s="1"/>
  <c r="I64" i="6"/>
  <c r="I63" i="6" s="1"/>
  <c r="I60" i="6" s="1"/>
  <c r="L10" i="7"/>
  <c r="C25" i="7"/>
  <c r="G25" i="7"/>
  <c r="F25" i="7"/>
  <c r="G29" i="7"/>
  <c r="D39" i="7"/>
  <c r="F43" i="7"/>
  <c r="F61" i="7"/>
  <c r="F64" i="7"/>
  <c r="F39" i="7"/>
  <c r="D29" i="7"/>
  <c r="G39" i="7"/>
  <c r="D57" i="7"/>
  <c r="M10" i="7"/>
  <c r="Q10" i="7"/>
  <c r="F29" i="7"/>
  <c r="G37" i="7"/>
  <c r="C42" i="7"/>
  <c r="C39" i="7" s="1"/>
  <c r="D43" i="7"/>
  <c r="F49" i="7"/>
  <c r="E69" i="7"/>
  <c r="J10" i="7"/>
  <c r="F75" i="7"/>
  <c r="N11" i="7"/>
  <c r="N10" i="7" s="1"/>
  <c r="K14" i="7"/>
  <c r="C14" i="7" s="1"/>
  <c r="F14" i="7"/>
  <c r="F11" i="7" s="1"/>
  <c r="F10" i="7" s="1"/>
  <c r="D22" i="7"/>
  <c r="O11" i="7"/>
  <c r="O10" i="7" s="1"/>
  <c r="G72" i="7"/>
  <c r="D72" i="7"/>
  <c r="C74" i="7"/>
  <c r="C72" i="7" s="1"/>
  <c r="C22" i="7"/>
  <c r="G22" i="7"/>
  <c r="E29" i="7"/>
  <c r="C32" i="7"/>
  <c r="C29" i="7" s="1"/>
  <c r="C57" i="7"/>
  <c r="G57" i="7"/>
  <c r="E75" i="7"/>
  <c r="G75" i="7"/>
  <c r="D75" i="7"/>
  <c r="E11" i="7"/>
  <c r="C12" i="7"/>
  <c r="I10" i="7"/>
  <c r="D11" i="7"/>
  <c r="H10" i="7"/>
  <c r="C69" i="7"/>
  <c r="G69" i="7"/>
  <c r="C77" i="7"/>
  <c r="C75" i="7" s="1"/>
  <c r="C49" i="7"/>
  <c r="G49" i="7"/>
  <c r="G43" i="7"/>
  <c r="C43" i="7"/>
  <c r="J60" i="6"/>
  <c r="G9" i="6"/>
  <c r="H9" i="6"/>
  <c r="J10" i="6"/>
  <c r="E44" i="6"/>
  <c r="E42" i="6" s="1"/>
  <c r="E10" i="6" s="1"/>
  <c r="F11" i="6"/>
  <c r="F10" i="6" s="1"/>
  <c r="F9" i="6" l="1"/>
  <c r="E63" i="6"/>
  <c r="E60" i="6" s="1"/>
  <c r="E9" i="6"/>
  <c r="J9" i="6"/>
  <c r="K11" i="7"/>
  <c r="K10" i="7" s="1"/>
  <c r="C11" i="7"/>
  <c r="C10" i="7" s="1"/>
  <c r="H4" i="7"/>
  <c r="F4" i="7"/>
  <c r="D10" i="7"/>
  <c r="E10" i="7"/>
  <c r="G10" i="7"/>
  <c r="L60" i="1"/>
  <c r="D4" i="7" l="1"/>
  <c r="K116" i="1"/>
  <c r="G116" i="1"/>
  <c r="G115" i="1"/>
  <c r="G245" i="1" l="1"/>
  <c r="K240" i="1"/>
  <c r="K239" i="1"/>
  <c r="K242" i="1"/>
  <c r="G241" i="1"/>
  <c r="I99" i="1"/>
  <c r="I94" i="1"/>
  <c r="I92" i="1"/>
  <c r="I91" i="1"/>
  <c r="G91" i="1" s="1"/>
  <c r="I90" i="1"/>
  <c r="G90" i="1" s="1"/>
  <c r="I88" i="1"/>
  <c r="G48" i="1" l="1"/>
  <c r="G47" i="1"/>
  <c r="K269" i="1" l="1"/>
  <c r="G269" i="1"/>
  <c r="K268" i="1"/>
  <c r="G268" i="1"/>
  <c r="K267" i="1"/>
  <c r="G267" i="1"/>
  <c r="K266" i="1"/>
  <c r="G266" i="1"/>
  <c r="K265" i="1"/>
  <c r="G265" i="1"/>
  <c r="K264" i="1"/>
  <c r="G264" i="1"/>
  <c r="K263" i="1"/>
  <c r="G263" i="1"/>
  <c r="K262" i="1"/>
  <c r="G262" i="1"/>
  <c r="K261" i="1"/>
  <c r="G261" i="1"/>
  <c r="K260" i="1"/>
  <c r="G260" i="1"/>
  <c r="K259" i="1"/>
  <c r="G259" i="1"/>
  <c r="K258" i="1"/>
  <c r="G258" i="1"/>
  <c r="K257" i="1"/>
  <c r="G257" i="1"/>
  <c r="K256" i="1"/>
  <c r="G256" i="1"/>
  <c r="K255" i="1"/>
  <c r="K254" i="1"/>
  <c r="G254" i="1"/>
  <c r="K253" i="1"/>
  <c r="G253" i="1"/>
  <c r="K252" i="1"/>
  <c r="G252" i="1"/>
  <c r="K251" i="1"/>
  <c r="G251" i="1"/>
  <c r="K250" i="1"/>
  <c r="G250" i="1"/>
  <c r="K249" i="1"/>
  <c r="G249" i="1"/>
  <c r="K248" i="1"/>
  <c r="G248" i="1"/>
  <c r="K247" i="1"/>
  <c r="G247" i="1"/>
  <c r="K246" i="1"/>
  <c r="G246" i="1"/>
  <c r="K245" i="1"/>
  <c r="K244" i="1"/>
  <c r="G244" i="1"/>
  <c r="K241" i="1"/>
  <c r="G240" i="1"/>
  <c r="N237" i="1"/>
  <c r="M237" i="1"/>
  <c r="L237" i="1"/>
  <c r="J237" i="1"/>
  <c r="I237" i="1"/>
  <c r="H237" i="1"/>
  <c r="K236" i="1"/>
  <c r="G236" i="1"/>
  <c r="K235" i="1"/>
  <c r="G235" i="1"/>
  <c r="K234" i="1"/>
  <c r="G234" i="1"/>
  <c r="K233" i="1"/>
  <c r="G233" i="1"/>
  <c r="K232" i="1"/>
  <c r="G232" i="1"/>
  <c r="K231" i="1"/>
  <c r="G231" i="1"/>
  <c r="K230" i="1"/>
  <c r="G230" i="1"/>
  <c r="K229" i="1"/>
  <c r="G229" i="1"/>
  <c r="K228" i="1"/>
  <c r="G228" i="1"/>
  <c r="K227" i="1"/>
  <c r="G227" i="1"/>
  <c r="K226" i="1"/>
  <c r="G226" i="1"/>
  <c r="K225" i="1"/>
  <c r="G225" i="1"/>
  <c r="K224" i="1"/>
  <c r="G224" i="1"/>
  <c r="N223" i="1"/>
  <c r="M223" i="1"/>
  <c r="L223" i="1"/>
  <c r="J223" i="1"/>
  <c r="I223" i="1"/>
  <c r="H223" i="1"/>
  <c r="K222" i="1"/>
  <c r="G222" i="1"/>
  <c r="K221" i="1"/>
  <c r="G221" i="1"/>
  <c r="K220" i="1"/>
  <c r="G220" i="1"/>
  <c r="K219" i="1"/>
  <c r="G219" i="1"/>
  <c r="K218" i="1"/>
  <c r="G218" i="1"/>
  <c r="K217" i="1"/>
  <c r="G217" i="1"/>
  <c r="K216" i="1"/>
  <c r="G216" i="1"/>
  <c r="K215" i="1"/>
  <c r="G215" i="1"/>
  <c r="K214" i="1"/>
  <c r="G214" i="1"/>
  <c r="K213" i="1"/>
  <c r="G213" i="1"/>
  <c r="K212" i="1"/>
  <c r="G212" i="1"/>
  <c r="K211" i="1"/>
  <c r="G211" i="1"/>
  <c r="K210" i="1"/>
  <c r="G210" i="1"/>
  <c r="N209" i="1"/>
  <c r="M209" i="1"/>
  <c r="L209" i="1"/>
  <c r="J209" i="1"/>
  <c r="I209" i="1"/>
  <c r="H209" i="1"/>
  <c r="K208" i="1"/>
  <c r="G208" i="1"/>
  <c r="K207" i="1"/>
  <c r="G207" i="1"/>
  <c r="K206" i="1"/>
  <c r="G206" i="1"/>
  <c r="K205" i="1"/>
  <c r="G205" i="1"/>
  <c r="N204" i="1"/>
  <c r="M204" i="1"/>
  <c r="L204" i="1"/>
  <c r="J204" i="1"/>
  <c r="I204" i="1"/>
  <c r="H204" i="1"/>
  <c r="K203" i="1"/>
  <c r="G203" i="1"/>
  <c r="K202" i="1"/>
  <c r="G202" i="1"/>
  <c r="K201" i="1"/>
  <c r="G201" i="1"/>
  <c r="K200" i="1"/>
  <c r="G200" i="1"/>
  <c r="K199" i="1"/>
  <c r="G199" i="1"/>
  <c r="K198" i="1"/>
  <c r="G198" i="1"/>
  <c r="K197" i="1"/>
  <c r="G197" i="1"/>
  <c r="K196" i="1"/>
  <c r="G196" i="1"/>
  <c r="K195" i="1"/>
  <c r="G195" i="1"/>
  <c r="K194" i="1"/>
  <c r="G194" i="1"/>
  <c r="K193" i="1"/>
  <c r="G193" i="1"/>
  <c r="K192" i="1"/>
  <c r="G192" i="1"/>
  <c r="K191" i="1"/>
  <c r="G191" i="1"/>
  <c r="K190" i="1"/>
  <c r="G190" i="1"/>
  <c r="K189" i="1"/>
  <c r="G189" i="1"/>
  <c r="K188" i="1"/>
  <c r="G188" i="1"/>
  <c r="K187" i="1"/>
  <c r="G187" i="1"/>
  <c r="K186" i="1"/>
  <c r="G186" i="1"/>
  <c r="K185" i="1"/>
  <c r="G185" i="1"/>
  <c r="N184" i="1"/>
  <c r="M184" i="1"/>
  <c r="L184" i="1"/>
  <c r="J184" i="1"/>
  <c r="I184" i="1"/>
  <c r="H184" i="1"/>
  <c r="K183" i="1"/>
  <c r="G183" i="1"/>
  <c r="K182" i="1"/>
  <c r="G182" i="1"/>
  <c r="K181" i="1"/>
  <c r="G181" i="1"/>
  <c r="K180" i="1"/>
  <c r="G180" i="1"/>
  <c r="K179" i="1"/>
  <c r="G179" i="1"/>
  <c r="K178" i="1"/>
  <c r="G178" i="1"/>
  <c r="K177" i="1"/>
  <c r="G177" i="1"/>
  <c r="K176" i="1"/>
  <c r="G176" i="1"/>
  <c r="K175" i="1"/>
  <c r="G175" i="1"/>
  <c r="K174" i="1"/>
  <c r="G174" i="1"/>
  <c r="K173" i="1"/>
  <c r="G173" i="1"/>
  <c r="K172" i="1"/>
  <c r="G172" i="1"/>
  <c r="K171" i="1"/>
  <c r="G171" i="1"/>
  <c r="K170" i="1"/>
  <c r="G170" i="1"/>
  <c r="N169" i="1"/>
  <c r="M169" i="1"/>
  <c r="L169" i="1"/>
  <c r="J169" i="1"/>
  <c r="I169" i="1"/>
  <c r="H169" i="1"/>
  <c r="K168" i="1"/>
  <c r="G168" i="1"/>
  <c r="K167" i="1"/>
  <c r="G167" i="1"/>
  <c r="K166" i="1"/>
  <c r="G166" i="1"/>
  <c r="K165" i="1"/>
  <c r="G165" i="1"/>
  <c r="K164" i="1"/>
  <c r="G164" i="1"/>
  <c r="K163" i="1"/>
  <c r="G163" i="1"/>
  <c r="K162" i="1"/>
  <c r="G162" i="1"/>
  <c r="K161" i="1"/>
  <c r="G161" i="1"/>
  <c r="K160" i="1"/>
  <c r="G160" i="1"/>
  <c r="K159" i="1"/>
  <c r="G159" i="1"/>
  <c r="K158" i="1"/>
  <c r="G158" i="1"/>
  <c r="K157" i="1"/>
  <c r="G157" i="1"/>
  <c r="K156" i="1"/>
  <c r="G156" i="1"/>
  <c r="K155" i="1"/>
  <c r="G155" i="1"/>
  <c r="K154" i="1"/>
  <c r="G154" i="1"/>
  <c r="N153" i="1"/>
  <c r="M153" i="1"/>
  <c r="L153" i="1"/>
  <c r="J153" i="1"/>
  <c r="I153" i="1"/>
  <c r="H153" i="1"/>
  <c r="K152" i="1"/>
  <c r="G152" i="1"/>
  <c r="K151" i="1"/>
  <c r="G151" i="1"/>
  <c r="K150" i="1"/>
  <c r="G150" i="1"/>
  <c r="K149" i="1"/>
  <c r="G149" i="1"/>
  <c r="K148" i="1"/>
  <c r="G148" i="1"/>
  <c r="K147" i="1"/>
  <c r="G147" i="1"/>
  <c r="K146" i="1"/>
  <c r="G146" i="1"/>
  <c r="K145" i="1"/>
  <c r="G145" i="1"/>
  <c r="K144" i="1"/>
  <c r="G144" i="1"/>
  <c r="N143" i="1"/>
  <c r="M143" i="1"/>
  <c r="L143" i="1"/>
  <c r="J143" i="1"/>
  <c r="I143" i="1"/>
  <c r="H143" i="1"/>
  <c r="K142" i="1"/>
  <c r="G142" i="1"/>
  <c r="K141" i="1"/>
  <c r="G141" i="1"/>
  <c r="K140" i="1"/>
  <c r="G140" i="1"/>
  <c r="K139" i="1"/>
  <c r="G139" i="1"/>
  <c r="K138" i="1"/>
  <c r="G138" i="1"/>
  <c r="K137" i="1"/>
  <c r="G137" i="1"/>
  <c r="K136" i="1"/>
  <c r="G136" i="1"/>
  <c r="K135" i="1"/>
  <c r="G135" i="1"/>
  <c r="K134" i="1"/>
  <c r="G134" i="1"/>
  <c r="K133" i="1"/>
  <c r="G133" i="1"/>
  <c r="K132" i="1"/>
  <c r="G132" i="1"/>
  <c r="K131" i="1"/>
  <c r="G131" i="1"/>
  <c r="K130" i="1"/>
  <c r="G130" i="1"/>
  <c r="K129" i="1"/>
  <c r="G129" i="1"/>
  <c r="N128" i="1"/>
  <c r="M128" i="1"/>
  <c r="L128" i="1"/>
  <c r="J128" i="1"/>
  <c r="I128" i="1"/>
  <c r="H128" i="1"/>
  <c r="K127" i="1"/>
  <c r="G127" i="1"/>
  <c r="K126" i="1"/>
  <c r="G126" i="1"/>
  <c r="K125" i="1"/>
  <c r="G125" i="1"/>
  <c r="K124" i="1"/>
  <c r="G124" i="1"/>
  <c r="K123" i="1"/>
  <c r="G123" i="1"/>
  <c r="K122" i="1"/>
  <c r="G122" i="1"/>
  <c r="K121" i="1"/>
  <c r="G121" i="1"/>
  <c r="K120" i="1"/>
  <c r="G120" i="1"/>
  <c r="K119" i="1"/>
  <c r="G119" i="1"/>
  <c r="K118" i="1"/>
  <c r="G118" i="1"/>
  <c r="K117" i="1"/>
  <c r="G117" i="1"/>
  <c r="N113" i="1"/>
  <c r="M113" i="1"/>
  <c r="J113" i="1"/>
  <c r="I113" i="1"/>
  <c r="H113" i="1"/>
  <c r="K112" i="1"/>
  <c r="G112" i="1"/>
  <c r="K111" i="1"/>
  <c r="G111" i="1"/>
  <c r="K110" i="1"/>
  <c r="G110" i="1"/>
  <c r="K109" i="1"/>
  <c r="G109" i="1"/>
  <c r="K108" i="1"/>
  <c r="G108" i="1"/>
  <c r="K107" i="1"/>
  <c r="G107" i="1"/>
  <c r="K106" i="1"/>
  <c r="G106" i="1"/>
  <c r="K105" i="1"/>
  <c r="G105" i="1"/>
  <c r="K104" i="1"/>
  <c r="G104" i="1"/>
  <c r="K103" i="1"/>
  <c r="G103" i="1"/>
  <c r="K102" i="1"/>
  <c r="G102" i="1"/>
  <c r="K101" i="1"/>
  <c r="G101" i="1"/>
  <c r="N100" i="1"/>
  <c r="M100" i="1"/>
  <c r="L100" i="1"/>
  <c r="J100" i="1"/>
  <c r="I100" i="1"/>
  <c r="H100" i="1"/>
  <c r="K99" i="1"/>
  <c r="G99" i="1"/>
  <c r="K98" i="1"/>
  <c r="G98" i="1"/>
  <c r="K97" i="1"/>
  <c r="G97" i="1"/>
  <c r="K96" i="1"/>
  <c r="G96" i="1"/>
  <c r="K95" i="1"/>
  <c r="G95" i="1"/>
  <c r="K94" i="1"/>
  <c r="G94" i="1"/>
  <c r="K93" i="1"/>
  <c r="G93" i="1"/>
  <c r="K92" i="1"/>
  <c r="G92" i="1"/>
  <c r="K90" i="1"/>
  <c r="K89" i="1"/>
  <c r="G89" i="1"/>
  <c r="K88" i="1"/>
  <c r="G88" i="1"/>
  <c r="K87" i="1"/>
  <c r="G87" i="1"/>
  <c r="K86" i="1"/>
  <c r="G86" i="1"/>
  <c r="K85" i="1"/>
  <c r="G85" i="1"/>
  <c r="N84" i="1"/>
  <c r="M84" i="1"/>
  <c r="L84" i="1"/>
  <c r="J84" i="1"/>
  <c r="I84" i="1"/>
  <c r="H84" i="1"/>
  <c r="K83" i="1"/>
  <c r="G83" i="1"/>
  <c r="K82" i="1"/>
  <c r="G82" i="1"/>
  <c r="K81" i="1"/>
  <c r="G81" i="1"/>
  <c r="K80" i="1"/>
  <c r="G80" i="1"/>
  <c r="K79" i="1"/>
  <c r="G79" i="1"/>
  <c r="K78" i="1"/>
  <c r="G78" i="1"/>
  <c r="K77" i="1"/>
  <c r="G77" i="1"/>
  <c r="K76" i="1"/>
  <c r="G76" i="1"/>
  <c r="K75" i="1"/>
  <c r="G75" i="1"/>
  <c r="K74" i="1"/>
  <c r="G74" i="1"/>
  <c r="K73" i="1"/>
  <c r="G73" i="1"/>
  <c r="K72" i="1"/>
  <c r="G72" i="1"/>
  <c r="K71" i="1"/>
  <c r="G71" i="1"/>
  <c r="K70" i="1"/>
  <c r="G70" i="1"/>
  <c r="N69" i="1"/>
  <c r="M69" i="1"/>
  <c r="L69" i="1"/>
  <c r="J69" i="1"/>
  <c r="I69" i="1"/>
  <c r="H69" i="1"/>
  <c r="K68" i="1"/>
  <c r="G68" i="1"/>
  <c r="K67" i="1"/>
  <c r="G67" i="1"/>
  <c r="K66" i="1"/>
  <c r="G66" i="1"/>
  <c r="K65" i="1"/>
  <c r="G65" i="1"/>
  <c r="K64" i="1"/>
  <c r="K62" i="1"/>
  <c r="N60" i="1"/>
  <c r="M60" i="1"/>
  <c r="J60" i="1"/>
  <c r="I60" i="1"/>
  <c r="H60" i="1"/>
  <c r="K59" i="1"/>
  <c r="G59" i="1"/>
  <c r="K58" i="1"/>
  <c r="G58" i="1"/>
  <c r="K57" i="1"/>
  <c r="G57" i="1"/>
  <c r="K56" i="1"/>
  <c r="G56" i="1"/>
  <c r="K55" i="1"/>
  <c r="K54" i="1"/>
  <c r="G54" i="1"/>
  <c r="K53" i="1"/>
  <c r="G53" i="1"/>
  <c r="K52" i="1"/>
  <c r="G52" i="1"/>
  <c r="N51" i="1"/>
  <c r="M51" i="1"/>
  <c r="L51" i="1"/>
  <c r="J51" i="1"/>
  <c r="I51" i="1"/>
  <c r="H51" i="1"/>
  <c r="K50" i="1"/>
  <c r="G50" i="1"/>
  <c r="K49" i="1"/>
  <c r="G49" i="1"/>
  <c r="K47" i="1"/>
  <c r="K46" i="1"/>
  <c r="G46" i="1"/>
  <c r="K45" i="1"/>
  <c r="G45" i="1"/>
  <c r="K44" i="1"/>
  <c r="G44" i="1"/>
  <c r="K43" i="1"/>
  <c r="G43" i="1"/>
  <c r="K42" i="1"/>
  <c r="G42" i="1"/>
  <c r="K41" i="1"/>
  <c r="G41" i="1"/>
  <c r="K40" i="1"/>
  <c r="G40" i="1"/>
  <c r="K39" i="1"/>
  <c r="G39" i="1"/>
  <c r="K38" i="1"/>
  <c r="G38" i="1"/>
  <c r="N37" i="1"/>
  <c r="M37" i="1"/>
  <c r="L37" i="1"/>
  <c r="J37" i="1"/>
  <c r="I37" i="1"/>
  <c r="K36" i="1"/>
  <c r="G36" i="1"/>
  <c r="K35" i="1"/>
  <c r="G35" i="1"/>
  <c r="K34" i="1"/>
  <c r="G34" i="1"/>
  <c r="K33" i="1"/>
  <c r="G33" i="1"/>
  <c r="K32" i="1"/>
  <c r="G32" i="1"/>
  <c r="K31" i="1"/>
  <c r="G31" i="1"/>
  <c r="K30" i="1"/>
  <c r="G30" i="1"/>
  <c r="K29" i="1"/>
  <c r="G29" i="1"/>
  <c r="K28" i="1"/>
  <c r="G28" i="1"/>
  <c r="K27" i="1"/>
  <c r="G27" i="1"/>
  <c r="K26" i="1"/>
  <c r="K25" i="1"/>
  <c r="K24" i="1"/>
  <c r="N23" i="1"/>
  <c r="M23" i="1"/>
  <c r="L23" i="1"/>
  <c r="J23" i="1"/>
  <c r="I23" i="1"/>
  <c r="K19" i="1"/>
  <c r="K18" i="1" s="1"/>
  <c r="K7" i="1" s="1"/>
  <c r="G19" i="1"/>
  <c r="G18" i="1" s="1"/>
  <c r="G7" i="1" s="1"/>
  <c r="G237" i="1" l="1"/>
  <c r="G23" i="1"/>
  <c r="K113" i="1"/>
  <c r="G113" i="1"/>
  <c r="H22" i="1"/>
  <c r="K23" i="1"/>
  <c r="K128" i="1"/>
  <c r="K51" i="1"/>
  <c r="G153" i="1"/>
  <c r="K169" i="1"/>
  <c r="K60" i="1"/>
  <c r="G169" i="1"/>
  <c r="K143" i="1"/>
  <c r="K184" i="1"/>
  <c r="K223" i="1"/>
  <c r="G204" i="1"/>
  <c r="G209" i="1"/>
  <c r="G37" i="1"/>
  <c r="G100" i="1"/>
  <c r="G69" i="1"/>
  <c r="K69" i="1"/>
  <c r="K84" i="1"/>
  <c r="G184" i="1"/>
  <c r="K204" i="1"/>
  <c r="K237" i="1"/>
  <c r="J22" i="1"/>
  <c r="N22" i="1"/>
  <c r="K37" i="1"/>
  <c r="G84" i="1"/>
  <c r="K100" i="1"/>
  <c r="K153" i="1"/>
  <c r="K209" i="1"/>
  <c r="M22" i="1"/>
  <c r="M21" i="1" s="1"/>
  <c r="M20" i="1" s="1"/>
  <c r="L22" i="1"/>
  <c r="G51" i="1"/>
  <c r="G128" i="1"/>
  <c r="G223" i="1"/>
  <c r="G60" i="1"/>
  <c r="G143" i="1"/>
  <c r="I22" i="1"/>
  <c r="G22" i="1" l="1"/>
  <c r="G21" i="1" s="1"/>
  <c r="G20" i="1" s="1"/>
  <c r="K22" i="1"/>
  <c r="K21" i="1" s="1"/>
  <c r="K20" i="1" s="1"/>
  <c r="H21" i="1"/>
  <c r="H20" i="1" s="1"/>
  <c r="I21" i="1"/>
  <c r="I20" i="1" s="1"/>
  <c r="L21" i="1"/>
  <c r="L20" i="1" s="1"/>
  <c r="N21" i="1"/>
  <c r="N20" i="1" s="1"/>
  <c r="J21" i="1"/>
  <c r="J20" i="1" s="1"/>
  <c r="R184" i="1"/>
  <c r="P184" i="1"/>
  <c r="Q184" i="1"/>
  <c r="P23" i="1" l="1"/>
  <c r="Q23" i="1"/>
  <c r="R23" i="1"/>
  <c r="F14" i="13" l="1"/>
  <c r="F19" i="13"/>
  <c r="F21" i="13"/>
  <c r="F27" i="13"/>
  <c r="F26" i="13"/>
  <c r="F22" i="13"/>
  <c r="F30" i="13"/>
  <c r="F20" i="13"/>
  <c r="F18" i="13"/>
  <c r="F28" i="13"/>
  <c r="F23" i="13"/>
  <c r="F15" i="13"/>
  <c r="F16" i="13"/>
  <c r="F24" i="13"/>
  <c r="F17" i="13" l="1"/>
  <c r="F13" i="13" s="1"/>
  <c r="F9" i="13" s="1"/>
  <c r="I31" i="15"/>
  <c r="J31" i="15"/>
  <c r="Q31" i="15"/>
  <c r="Q10" i="15" s="1"/>
  <c r="P31" i="15"/>
  <c r="P10" i="15" s="1"/>
  <c r="L31" i="15"/>
  <c r="N31" i="15"/>
  <c r="O10" i="15"/>
  <c r="M31" i="15"/>
  <c r="K31" i="15" l="1"/>
</calcChain>
</file>

<file path=xl/comments1.xml><?xml version="1.0" encoding="utf-8"?>
<comments xmlns="http://schemas.openxmlformats.org/spreadsheetml/2006/main">
  <authors>
    <author>Author</author>
  </authors>
  <commentList>
    <comment ref="L24" authorId="0">
      <text>
        <r>
          <rPr>
            <b/>
            <sz val="9"/>
            <color indexed="81"/>
            <rFont val="Tahoma"/>
            <family val="2"/>
          </rPr>
          <t>Author:</t>
        </r>
        <r>
          <rPr>
            <sz val="9"/>
            <color indexed="81"/>
            <rFont val="Tahoma"/>
            <family val="2"/>
          </rPr>
          <t xml:space="preserve">
BỔ SUNG 0,01 ĐỂ LÀM TRÒN SỐ HUYỆN</t>
        </r>
      </text>
    </comment>
    <comment ref="M24" authorId="0">
      <text>
        <r>
          <rPr>
            <b/>
            <sz val="9"/>
            <color indexed="81"/>
            <rFont val="Tahoma"/>
            <family val="2"/>
          </rPr>
          <t>Author:</t>
        </r>
        <r>
          <rPr>
            <sz val="9"/>
            <color indexed="81"/>
            <rFont val="Tahoma"/>
            <family val="2"/>
          </rPr>
          <t xml:space="preserve">
BỔ SUNG 0,01 ĐỂ LÀM TRÒN SỐ NĂM 2022</t>
        </r>
      </text>
    </comment>
    <comment ref="H41" authorId="0">
      <text>
        <r>
          <rPr>
            <b/>
            <sz val="9"/>
            <color indexed="81"/>
            <rFont val="Tahoma"/>
            <family val="2"/>
          </rPr>
          <t>Author:</t>
        </r>
        <r>
          <rPr>
            <sz val="9"/>
            <color indexed="81"/>
            <rFont val="Tahoma"/>
            <family val="2"/>
          </rPr>
          <t xml:space="preserve">
BỔ SUNG 0,01 LÀM TRÒN TỔNG HUYỆN</t>
        </r>
      </text>
    </comment>
    <comment ref="L41" authorId="0">
      <text>
        <r>
          <rPr>
            <b/>
            <sz val="9"/>
            <color indexed="81"/>
            <rFont val="Tahoma"/>
            <family val="2"/>
          </rPr>
          <t>Author:</t>
        </r>
        <r>
          <rPr>
            <sz val="9"/>
            <color indexed="81"/>
            <rFont val="Tahoma"/>
            <family val="2"/>
          </rPr>
          <t xml:space="preserve">
BỔ SUNG 0,01 LÀM TRÒN TỔNG HUYỆN</t>
        </r>
      </text>
    </comment>
    <comment ref="B179" authorId="0">
      <text>
        <r>
          <rPr>
            <b/>
            <sz val="9"/>
            <color indexed="81"/>
            <rFont val="Tahoma"/>
            <family val="2"/>
          </rPr>
          <t>Author:</t>
        </r>
        <r>
          <rPr>
            <sz val="9"/>
            <color indexed="81"/>
            <rFont val="Tahoma"/>
            <family val="2"/>
          </rPr>
          <t xml:space="preserve">
THAY ĐỔI TỪ CỐC ĐÔNG SANG HÁT PÁI</t>
        </r>
      </text>
    </comment>
  </commentList>
</comments>
</file>

<file path=xl/comments2.xml><?xml version="1.0" encoding="utf-8"?>
<comments xmlns="http://schemas.openxmlformats.org/spreadsheetml/2006/main">
  <authors>
    <author>Author</author>
  </authors>
  <commentList>
    <comment ref="K23" authorId="0">
      <text>
        <r>
          <rPr>
            <b/>
            <sz val="9"/>
            <color indexed="81"/>
            <rFont val="Tahoma"/>
            <family val="2"/>
          </rPr>
          <t>Author:</t>
        </r>
        <r>
          <rPr>
            <sz val="9"/>
            <color indexed="81"/>
            <rFont val="Tahoma"/>
            <family val="2"/>
          </rPr>
          <t xml:space="preserve">
BỔ SUNG 0,01 LÀM RÒN SỐ TỔNG HUYỆN</t>
        </r>
      </text>
    </comment>
    <comment ref="L23" authorId="0">
      <text>
        <r>
          <rPr>
            <b/>
            <sz val="9"/>
            <color indexed="81"/>
            <rFont val="Tahoma"/>
            <family val="2"/>
          </rPr>
          <t>Author:</t>
        </r>
        <r>
          <rPr>
            <sz val="9"/>
            <color indexed="81"/>
            <rFont val="Tahoma"/>
            <family val="2"/>
          </rPr>
          <t xml:space="preserve">
BỔ SUNG 0,01 LÀM TRÒN SỐ TỔNG HUYỆN</t>
        </r>
      </text>
    </comment>
    <comment ref="G30" authorId="0">
      <text>
        <r>
          <rPr>
            <b/>
            <sz val="9"/>
            <color indexed="81"/>
            <rFont val="Tahoma"/>
            <family val="2"/>
          </rPr>
          <t>Author:</t>
        </r>
        <r>
          <rPr>
            <sz val="9"/>
            <color indexed="81"/>
            <rFont val="Tahoma"/>
            <family val="2"/>
          </rPr>
          <t xml:space="preserve">
BỔ SUNG LÀM TRÒN 0,01 TỔNG HUYỆN</t>
        </r>
      </text>
    </comment>
    <comment ref="K30" authorId="0">
      <text>
        <r>
          <rPr>
            <b/>
            <sz val="9"/>
            <color indexed="81"/>
            <rFont val="Tahoma"/>
            <family val="2"/>
          </rPr>
          <t>Author:</t>
        </r>
        <r>
          <rPr>
            <sz val="9"/>
            <color indexed="81"/>
            <rFont val="Tahoma"/>
            <family val="2"/>
          </rPr>
          <t xml:space="preserve">
BỔ SUNG 0,01 ĐỂ LÀM TRÒN TỔNG HUYỆN</t>
        </r>
      </text>
    </comment>
    <comment ref="V49" authorId="0">
      <text>
        <r>
          <rPr>
            <b/>
            <sz val="9"/>
            <color indexed="81"/>
            <rFont val="Tahoma"/>
            <family val="2"/>
          </rPr>
          <t xml:space="preserve">TĂNG 300
</t>
        </r>
      </text>
    </comment>
    <comment ref="V71" authorId="0">
      <text>
        <r>
          <rPr>
            <b/>
            <sz val="9"/>
            <color indexed="81"/>
            <rFont val="Tahoma"/>
            <family val="2"/>
          </rPr>
          <t>TĂNG 250</t>
        </r>
      </text>
    </comment>
  </commentList>
</comments>
</file>

<file path=xl/comments3.xml><?xml version="1.0" encoding="utf-8"?>
<comments xmlns="http://schemas.openxmlformats.org/spreadsheetml/2006/main">
  <authors>
    <author>Author</author>
  </authors>
  <commentList>
    <comment ref="B81" authorId="0">
      <text>
        <r>
          <rPr>
            <b/>
            <sz val="9"/>
            <color indexed="81"/>
            <rFont val="Tahoma"/>
            <family val="2"/>
          </rPr>
          <t>Author:</t>
        </r>
        <r>
          <rPr>
            <sz val="9"/>
            <color indexed="81"/>
            <rFont val="Tahoma"/>
            <family val="2"/>
          </rPr>
          <t xml:space="preserve">
THAY ĐỔI TỪ CỐC ĐÔNG SANG HÁT PÁI</t>
        </r>
      </text>
    </comment>
    <comment ref="Z109" authorId="0">
      <text>
        <r>
          <rPr>
            <b/>
            <sz val="9"/>
            <color indexed="81"/>
            <rFont val="Tahoma"/>
            <family val="2"/>
          </rPr>
          <t>Điều chỉnh từ nhà VH Khuổi Mụ</t>
        </r>
      </text>
    </comment>
  </commentList>
</comments>
</file>

<file path=xl/sharedStrings.xml><?xml version="1.0" encoding="utf-8"?>
<sst xmlns="http://schemas.openxmlformats.org/spreadsheetml/2006/main" count="3144" uniqueCount="1171">
  <si>
    <t>ĐVT: Triệu đồng</t>
  </si>
  <si>
    <t>TT</t>
  </si>
  <si>
    <t>Tên dự án, công trình</t>
  </si>
  <si>
    <t>Địa điểm xây dựng</t>
  </si>
  <si>
    <t>Quy mô công trình dự kiến</t>
  </si>
  <si>
    <t>Năm KC-HT</t>
  </si>
  <si>
    <t>Kế hoạch vốn giai đoạn 2021-2025</t>
  </si>
  <si>
    <t>Kế hoạch vốn năm 2022</t>
  </si>
  <si>
    <t>Ghi chú</t>
  </si>
  <si>
    <t>Tổng số</t>
  </si>
  <si>
    <t>Ngân sách TW</t>
  </si>
  <si>
    <t>Nguồn vốn tỉnh đối ứng</t>
  </si>
  <si>
    <t xml:space="preserve">Nguồn vốn khác </t>
  </si>
  <si>
    <t>TỔNG</t>
  </si>
  <si>
    <t>I</t>
  </si>
  <si>
    <t>DỰ ÁN 1 - GIẢI QUYẾT TÌNH TRẠNG THIẾU ĐẤT Ở, NHÀ Ở, ĐẤT SẢN XUẤT, NƯỚC SINH HOẠT</t>
  </si>
  <si>
    <t>I.1</t>
  </si>
  <si>
    <t>Nội dung 1, 2, 3: Hỗ trợ đất ở, nhà ở, đất sản xuất</t>
  </si>
  <si>
    <t>Huyện Chợ Mới</t>
  </si>
  <si>
    <t>2022-2025</t>
  </si>
  <si>
    <t>Huyện Chợ Đồn</t>
  </si>
  <si>
    <t>Huyện Ngân Sơn</t>
  </si>
  <si>
    <t>Huyện Bạch Thông</t>
  </si>
  <si>
    <t>Huyện Na Rì</t>
  </si>
  <si>
    <t>Huyện Pác Nặm</t>
  </si>
  <si>
    <t>Huyện Ba Bể</t>
  </si>
  <si>
    <t>I.2</t>
  </si>
  <si>
    <t>Nội dung 4: Hỗ trợ nước sinh hoạt</t>
  </si>
  <si>
    <t>Dự án Cấp nước sinh 
hoạt tập trung vùng đồng bào dân tộc thiểu số và miền núi tỉnh Bắc Kạn năm 2022</t>
  </si>
  <si>
    <t>Tại các xã trên địa bàn tỉnh</t>
  </si>
  <si>
    <t xml:space="preserve">Bao gồm các công trình cấp nước sinh hoạt cho các thôn thuộc các xã trên địa bàn tỉnh </t>
  </si>
  <si>
    <t>2022-2023</t>
  </si>
  <si>
    <t>Dự án Cấp nước sinh 
hoạt tập trung vùng đồng bào dân tộc thiểu số và miền núi tỉnh Bắc Kạn năm 2023 - 2025</t>
  </si>
  <si>
    <t>2023-2025</t>
  </si>
  <si>
    <t>II</t>
  </si>
  <si>
    <t>DỰ ÁN 2 - QUY HOẠCH, SẮP XẾP, BỐ TRÍ, ỔN ĐỊNH DÂN CƯ Ở NHỮNG NƠI CẦN THIẾT</t>
  </si>
  <si>
    <t>Bao gồm các công trình hạ tầng như: san nền, cấp nước, cấp điện, đường giao thông và các công trình phụ trợ khác...</t>
  </si>
  <si>
    <t xml:space="preserve">Bố trí ổn định dân cư tập trung dân cư vùng thiên tai thôn Khuổi nộc, xã Lương Thượng, huyện Na Rì </t>
  </si>
  <si>
    <t xml:space="preserve"> xã Lương Thượng, huyện Na Rì </t>
  </si>
  <si>
    <t>III</t>
  </si>
  <si>
    <t>DỰ ÁN 3 - PHÁT TRIỂN SẢN XUẤT NÔNG, LÂM NGHIỆP BỀN VỮNG, PHÁT HUY TIỀM NĂNG THẾ MẠNH CÁC VÙNG MIỀN ĐỂ SẢN XUẤT HÀNG HÓA THEO CHUỖI GIÁ TRỊ</t>
  </si>
  <si>
    <t>Dự án phát triển dược liệu trên địa bàn tỉnh Bắc Kạn</t>
  </si>
  <si>
    <t>Tỉnh Bắc Kạn</t>
  </si>
  <si>
    <t xml:space="preserve">Dự kiến </t>
  </si>
  <si>
    <t>IV</t>
  </si>
  <si>
    <t xml:space="preserve"> DỰ ÁN 4 - ĐẦU TƯ CƠ SỞ HẠ TẦNG THIẾT YẾU, PHỤC VỤ SẢN XUẤT, ĐỜI SỐNG VÙNG ĐỒNG BÀO DTTS&amp;MN </t>
  </si>
  <si>
    <t>IV.1</t>
  </si>
  <si>
    <t>Nội dung số 01: Đầu tư cơ sở hạ tầng thiết yếu cùng đồng bào dân tộc thiểu số và miền núi; ưu tiên đối với các xã ĐBKK, thôn ĐBKK</t>
  </si>
  <si>
    <t>A</t>
  </si>
  <si>
    <t>B</t>
  </si>
  <si>
    <t>2023-2024</t>
  </si>
  <si>
    <t>2024-2025</t>
  </si>
  <si>
    <t>Năm 2022</t>
  </si>
  <si>
    <t>Năm 2023</t>
  </si>
  <si>
    <t>Năm 2024</t>
  </si>
  <si>
    <t>Năm 2025</t>
  </si>
  <si>
    <t>Cấp huyện</t>
  </si>
  <si>
    <t>Thôn Cốc Phia</t>
  </si>
  <si>
    <t>Thôn Nà Cà</t>
  </si>
  <si>
    <t>Thị trấn Nà Phặc</t>
  </si>
  <si>
    <t>E.1</t>
  </si>
  <si>
    <t>Thị trấn Yến Lạc</t>
  </si>
  <si>
    <t>Nâng cấp hệ thống mương thủy lợi Nà Ngà, Bản Pò, thị trấn Yến Lạc</t>
  </si>
  <si>
    <t>Tổ nhân dân Bản Pò, thị trấn Yến Lạc</t>
  </si>
  <si>
    <t xml:space="preserve">Kênh bê tông mác 150, mặt cắt kênh 60x60, chiều dài khoảng 600m; xây đập giữ nước chiều dài 3,0m; diện tích tưới tiêu 4,6ha, 38 hộ hưởng lợi. </t>
  </si>
  <si>
    <t>Cải tạo, nâng cấp Nhà Văn hóa tổ nhân dân Phố B, thị trấn Yến Lạc</t>
  </si>
  <si>
    <t>Tổ nhân dân Phố B, thị trấn Yến Lạc</t>
  </si>
  <si>
    <t xml:space="preserve">Xây tường bằng gạch chỉ không nung VXM M75#, chiều dài khoảng 100 m; các thiết bị </t>
  </si>
  <si>
    <t>Đường bê tông Cạm Bác-Hang Tiên</t>
  </si>
  <si>
    <t>Thôn Khuổi Nằn 1, thị trấn Yến Lạc</t>
  </si>
  <si>
    <t>Đường GTNT cấp B theo thiết kế mẫu tại Quyết định số 1355/QĐ-UBND ngày 08/8/2018 của UBND tỉnh, Quyết định 991/QĐ-UBND ngày 03/6/2020; rộng 2 m dày 14 cm,chiều dài khoảng 250 m</t>
  </si>
  <si>
    <t>Cải tạo hệ thống mương thủy lợi Nà Ngà, Bản Pò, thị trấn Yến Lạc</t>
  </si>
  <si>
    <t xml:space="preserve">Kênh bê tông mác 150, mặt cắt kênh 60x104, chiều dài khoảng 450m; xây đập giữ nước chiều dài 3,0m; diện tích tưới tiêu 1,6ha, 10 hộ hưởng lợi. </t>
  </si>
  <si>
    <t>Mở rộng diện tích nhà Văn hóa 25 m2; các công trình phụ trợ</t>
  </si>
  <si>
    <t>Đường bê tông Cạm Bác-Hang Tiên (Đoạn 2)</t>
  </si>
  <si>
    <t>Đường GTNT cấp B theo thiết kế mẫu tại Quyết định số 1355/QĐ-UBND ngày 08/8/2018 của UBND tỉnh, Quyết định 991/QĐ-UBND ngày 03/6/2020; rộng 2 m dày 14 cm,chiều dài khoảng 500 m</t>
  </si>
  <si>
    <t>Hệ thống thoát nước thải tổ nhân dân Bản Pò</t>
  </si>
  <si>
    <t>Mương thoát nước thải chiều dài khoảng 400 m bằng gạch chỉ 40 x70, có tấm nắp bằng bê tông cốt thép</t>
  </si>
  <si>
    <t>Năm  2024</t>
  </si>
  <si>
    <t>Đường bê tông đoạn Ngầm Tà Pìn</t>
  </si>
  <si>
    <t>Đường GTNT cấp B theo thiết kế mẫu tại Quyết định số 1355/QĐ-UBND ngày 08/8/2018 của UBND tỉnh, Quyết định 991/QĐ-UBND ngày 03/6/2020; rộng 3 m dày 16 cm,chiều dài khoảng 200 m</t>
  </si>
  <si>
    <t>Đường bê tông Slọ Mèo</t>
  </si>
  <si>
    <t>Hoàn thiện các hạng mục nhà văn hóa tổ nhân dân Bản Pò, thị trấn Yến Lạc</t>
  </si>
  <si>
    <t>Xây dựng tường bằng gạch chỉ không nungVXM M75#, chiều dài khoảng 20 m; mua sắm trang thiết bị, bàn ghế</t>
  </si>
  <si>
    <t>Cải tạo, nâng cấp đường bê tông liên thôn Bản Pò</t>
  </si>
  <si>
    <t>Mặt đường đổ bê tông mác 200 đá 1x2, chiều dài tuyến đường khoảng 130m, dày 10 cm, rộng 2,0 m; kè chống sạt lở đường xây bằng gạch chỉ không nung VXM M75#</t>
  </si>
  <si>
    <t>Hệ thống thoát nước thải tổ ND Phố B</t>
  </si>
  <si>
    <t>Chiều dài khoảng 200 m, rãnh thoát nước gạch chỉ 30 x 40; có tấm nắp bằng bê tông cốt thép 42 hộ hưởng lợi</t>
  </si>
  <si>
    <t>Hệ thống thủy lợi Khuổi Nằn 1</t>
  </si>
  <si>
    <t>Hệ thống ống nhựa HDPE D110 mm - D 160mm, chiều dài khoảng 400m, phục vụ tưới tiêu cho khoảng 2,6 ha cho cây trồng phát triển sản xuất; 12 hộ hưởng lợi</t>
  </si>
  <si>
    <t>E.2</t>
  </si>
  <si>
    <t>Xã Quang Phong</t>
  </si>
  <si>
    <t>Nhà Văn hóa thôn Quan Làng</t>
  </si>
  <si>
    <t>Thôn Quan Làng</t>
  </si>
  <si>
    <t>Xây dựng Nhà văn hóa thôn 80 chỗ ngồi theo thiết kế mẫu tại Quyết định số 1355/QĐ-UBND ngày 08/8/2018 của UBND tỉnh (Ký hiệu VHT-80); Quyết định 991/QĐ-UBND ngày 03/6/2020</t>
  </si>
  <si>
    <t>Nhà Văn hóa thôn Nà Vả, xã Quang Phong</t>
  </si>
  <si>
    <t>Thôn Nà Vả</t>
  </si>
  <si>
    <t>Nhà Văn hóa thôn Nà Buốc, xã Quang Phong</t>
  </si>
  <si>
    <t>Thôn Nà Buốc</t>
  </si>
  <si>
    <t>Xây dựng Nhà văn hóa thôn 100 chỗ ngồi theo thiết kế mẫu tại Quyết định số 1355/QĐ-UBND ngày 08/8/2018 của UBND tỉnh (Ký hiệu VHT-80); Quyết định 991/QĐ-UBND ngày 03/6/2021</t>
  </si>
  <si>
    <t>Rãnh thoát nước đường trục thôn Nà Vả đoạn Cổng Chào - Lò đốt rác</t>
  </si>
  <si>
    <t>Rãnh thoát nước 40x40 cm, tấm đan</t>
  </si>
  <si>
    <t>Nhà Văn hóa thôn Nà Rầy, xã Quang Phong</t>
  </si>
  <si>
    <t>Đường bê tông trục thôn Nà Vả đoạn Phai Thiếc - Thôm Luồm</t>
  </si>
  <si>
    <t>Đường GTNT cấp B theo thiết kế mẫu tại Quyết định số 1355/QĐ-UBND ngày 08/8/2018 của UBND tỉnh, Quyết định 991/QĐ-UBND ngày 03/6/2020; chiều dài khoảng 700 m</t>
  </si>
  <si>
    <t>Đường bê tông liên thôn Nà Rầy - Nà Tha, xã Quang Phong</t>
  </si>
  <si>
    <t>Thôn Nà Tha</t>
  </si>
  <si>
    <t>Đường GTNT cấp B theo thiết kế mẫu tại Quyết định số 1355/QĐ-UBND ngày 08/8/2018 của UBND tỉnh, Quyết định 991/QĐ-UBND ngày 03/6/2020; chiều dài khoảng 1300 m</t>
  </si>
  <si>
    <t xml:space="preserve">Đường bê tông trục thôn Khuổi Căng </t>
  </si>
  <si>
    <t>Thôn Khuổi Căng</t>
  </si>
  <si>
    <t>Đường GTNT cấp B theo thiết kế mẫu tại Quyết định số 1355/QĐ-UBND ngày 08/8/2018 của UBND tỉnh, Quyết định 991/QĐ-UBND ngày 03/6/2020; chiều dài khoảng 800 m</t>
  </si>
  <si>
    <t>Cải tạo nâng cấp đường vào khu sản xuất từ Trạm biến áp Quang Phong 2 đến Thôm Choong</t>
  </si>
  <si>
    <t>Hệ thống thủy lợi Khuổi Bao, thôn Nà Tha</t>
  </si>
  <si>
    <t>Đập dâng, ống dẫn nước HDPE, kênh bê tông mác 150, mặt cắt kênh 30x40; chiều dài khoảng 2500m; diện tích tưới khoảng 7 ha</t>
  </si>
  <si>
    <t>Hệ thống thủy lợi Khuổi Rầy</t>
  </si>
  <si>
    <t>Thôn Nà Rầy</t>
  </si>
  <si>
    <t>Đập dâng, ống dẫn nước HDPE, kênh bê tông mác 150, mặt cắt kênh 30x40; chiều dài khoảng 1000m; diện tích tưới khoảng 5 ha</t>
  </si>
  <si>
    <t>E.3</t>
  </si>
  <si>
    <t>Xã Côn Minh</t>
  </si>
  <si>
    <t>Nhà văn hóa thôn Lùng Vai</t>
  </si>
  <si>
    <t>Thôn Lùng Vai</t>
  </si>
  <si>
    <t>Nhà văn hóa thôn Nà Ngoàn</t>
  </si>
  <si>
    <t>Thôn nà Ngoàn</t>
  </si>
  <si>
    <t>Nhà văn hóa thôn Lùng Vạng</t>
  </si>
  <si>
    <t>Thôn Lùng Vạng</t>
  </si>
  <si>
    <t>Xây dựng Nhà văn hóa thôn 100 chỗ ngồi theo thiết kế mẫu tại Quyết định số 1355/QĐ-UBND ngày 08/8/2018 của UBND tỉnh (Ký hiệu VHT-100); Quyết định 991/QĐ-UBND ngày 03/6/2020</t>
  </si>
  <si>
    <t>Nâng cấp Đường Lùng Pảng Cốc Keng</t>
  </si>
  <si>
    <t>Thôn Lùng Pảng</t>
  </si>
  <si>
    <t>Đường GTNT cấp B theo thiết kế mẫu tại Quyết định số 1355/QĐ-UBND ngày 08/8/2018 của UBND tỉnh, Quyết định 991/QĐ-UBND ngày 03/6/2020; chiều dài khoảng 1000 m</t>
  </si>
  <si>
    <t>Nâng cấp Đường Cốc Keng - Cốc Xa</t>
  </si>
  <si>
    <t>Đường GTNT cấp B theo thiết kế mẫu tại Quyết định số 1355/QĐ-UBND ngày 08/8/2018 của UBND tỉnh, Quyết định 991/QĐ-UBND ngày 03/6/2020; chiều dài khoảng 2000 m</t>
  </si>
  <si>
    <t>Nâng cấp đường Áng Hin, Bản Cuôn</t>
  </si>
  <si>
    <t>Thôn Áng Hin</t>
  </si>
  <si>
    <t>Nâng cấp đường Vằng Cống thôn Nà Ngoàn</t>
  </si>
  <si>
    <t>Thôn Nà Ngoàn</t>
  </si>
  <si>
    <t>Nâng cấp mương thủy lợi Pác Bó</t>
  </si>
  <si>
    <t xml:space="preserve">Kênh bê tông mác 150, mặt cắt kênh 30x40; chiều dài khoảng 1000 m; </t>
  </si>
  <si>
    <t>E.4</t>
  </si>
  <si>
    <t>Xã Lương Thượng</t>
  </si>
  <si>
    <t xml:space="preserve">Nâng cấp hệ thống thủy lợi QL 279 - Hang Tồng </t>
  </si>
  <si>
    <t>Thôn Bản Giang</t>
  </si>
  <si>
    <t xml:space="preserve">Kênh bê tông mác 150, mặt cắt kênh 30x30; chiều dài khoảng 600m
</t>
  </si>
  <si>
    <t xml:space="preserve">Kênh bê tông mác 150, mặt cắt kênh 30x30; chiều dài khoảng 300m
</t>
  </si>
  <si>
    <t>Cải tạo nâng cấp hệ thống hồ đập Bản Giang</t>
  </si>
  <si>
    <t>Thôn Nà Làng</t>
  </si>
  <si>
    <t>Thôn Vằng Khít</t>
  </si>
  <si>
    <t>Cải tạo hệ thống thủy lợi Pác Lùng Cà - Nà Lọ</t>
  </si>
  <si>
    <t>E.5</t>
  </si>
  <si>
    <t>Xã Dương Sơn</t>
  </si>
  <si>
    <t xml:space="preserve">Đường bê tông trục thôn Nà Giàng </t>
  </si>
  <si>
    <t>Thôn Nà Giàng</t>
  </si>
  <si>
    <t>Đường GTNT cấp B theo thiết kế mẫu tại Quyết định số 1355/QĐ-UBND ngày 08/8/2018, Quyết định 991/QĐ-UBND ngày 03/6/2020 của tỉnh Bắc Kạn; chiều dài khoảng 1000m</t>
  </si>
  <si>
    <t>Đường bê tông trục thôn Nà Nen</t>
  </si>
  <si>
    <t>Thôn Nà Nen</t>
  </si>
  <si>
    <t>Mặt đường BTXM mác 200#, dày 14 cm, chiều rộng mặt đường B mặt = 3m; chiều dài khoảng 750m</t>
  </si>
  <si>
    <t>Đường bê tông trục thôn Khuổi Chang (Đoạn nối tiếp)</t>
  </si>
  <si>
    <t>Thôn Khuổi Chang</t>
  </si>
  <si>
    <t>Nâng cấp đường sản xuất Nả Háng - Rầy Ỏi</t>
  </si>
  <si>
    <t>Thôn Rầy Ỏi</t>
  </si>
  <si>
    <t>Đường GTNT cấp B theo thiết kế mẫu tại Quyết định số 1355/QĐ-UBND ngày 08/8/2018 của UBND tỉnh, Quyết định 991/QĐ-UBND ngày 03/6/2020; chiều dài khoảng 500 m</t>
  </si>
  <si>
    <t>Hệ thống thủy lợi Khung Xa</t>
  </si>
  <si>
    <t>Thôn Khung Xa</t>
  </si>
  <si>
    <t xml:space="preserve">Trạm bơm, bể chứa, kênh mương </t>
  </si>
  <si>
    <t>Nâng cấp kênh mương Khuổi Chạt - Nà Ngăm</t>
  </si>
  <si>
    <t>Thôn Nà Ngăm</t>
  </si>
  <si>
    <t>Kênh bê tông mác 150, mặt cắt kênh 30x30; chiều dài khoảng 500m</t>
  </si>
  <si>
    <t>Cầu Cốc Hắt - Nà Mình</t>
  </si>
  <si>
    <t>Thôn Nà Mình</t>
  </si>
  <si>
    <t xml:space="preserve">Dự kiến chiều dài cầu khoảng 12m. Chiều rộng mặt cầu: Bmặt = 3,0 m. Chiều rộng lan can cầu: Blc = 0,25 m x 2. Mố, trụ xây đá hộc M75, mặt cầu bằng BTCT
</t>
  </si>
  <si>
    <t>Nâng cấp hệ thống thủy lợi Vằng Xoong - Khuổi Kheo</t>
  </si>
  <si>
    <t>Thôn Khuổi Kheo</t>
  </si>
  <si>
    <t xml:space="preserve">Đập, kênh bê tông mác 150, mặt cắt kênh 30x30; chiều dài khoảng 700m; </t>
  </si>
  <si>
    <t>Nâng cấp kênh mương Nà Mới + Cốc Nhừ - Thôn Nà Phai</t>
  </si>
  <si>
    <t>Thôn Nà Phai</t>
  </si>
  <si>
    <t>Kênh bê tông mác 150, mặt cắt kênh 30x30; chiều dài khoảng 300m</t>
  </si>
  <si>
    <t xml:space="preserve">Nâng cấp kênh mương Nà Luông - Vằng Kheo </t>
  </si>
  <si>
    <t>Kênh bê tông mác 150, mặt cắt kênh 30x30; chiều dài khoảng 250m</t>
  </si>
  <si>
    <t>Nâng cấp đường nội đồng Cốc Pái -  Nà Ngăm</t>
  </si>
  <si>
    <t>Đường GTNT cấp B theo thiết kế mẫu tại Quyết định số 1355/QĐ-UBND ngày 08/8/2018 của UBND tỉnh, Quyết định 991/QĐ-UBND ngày 03/6/2020; chiều dài khoảng 250 m</t>
  </si>
  <si>
    <t>Nâng cấp kênh mương Lũng Bon - Nà Cà</t>
  </si>
  <si>
    <t>Kênh bê tông mác 150, mặt cắt kênh 30x30; chiều dài khoảng 800m</t>
  </si>
  <si>
    <t xml:space="preserve">Nâng cấp đường trục thôn Nà Khoa - Nà Thang </t>
  </si>
  <si>
    <t>Thôn Nà Khoa</t>
  </si>
  <si>
    <t>Nâng cấp đường trục thôn Khuổi Sluôn</t>
  </si>
  <si>
    <t>Thôn Khuổi Sluôn</t>
  </si>
  <si>
    <t>E.6</t>
  </si>
  <si>
    <t>Xã Trần Phú</t>
  </si>
  <si>
    <t>Nhà Văn hoá thôn Pá Phấy</t>
  </si>
  <si>
    <t>Thôn Pá Phấy, xã Trần Phú</t>
  </si>
  <si>
    <t>Xây dựng Nhà văn hóa thôn 50 chỗ ngồi theo thiết kế mẫu tại Quyết định số 1355/QĐ-UBND ngày 08/8/2018 của UBND tỉnh (Ký hiệu VHT-50); Quyết định 991/QĐ-UBND ngày 03/6/2020</t>
  </si>
  <si>
    <t>Đổ bê tông đường sản xuất Soong Sáo</t>
  </si>
  <si>
    <t>Thôn Nà Mới, xã Trần Phú</t>
  </si>
  <si>
    <t>Đường GTNT cấp C theo thiết kế mẫu tại Quyết định số 1355/QĐ-UBND ngày 08/8/2018 của UBND tỉnh; Quyết định số 991/QĐ-UBND ngày 03/6/2020; chiều dài khoảng 0,6km</t>
  </si>
  <si>
    <t>Đường bê tông Phiêng Pụt</t>
  </si>
  <si>
    <t>Thôn Phiêng Pụt, xã Trần Phú</t>
  </si>
  <si>
    <t>Đường Nà Lẹng</t>
  </si>
  <si>
    <t>Thôn Nà Noong, xã Trần Phú</t>
  </si>
  <si>
    <t>Giải phóng mặt bằng</t>
  </si>
  <si>
    <t>Cầu tràn liên hợp Nà Tảng</t>
  </si>
  <si>
    <t>Thôn Nà Tảng</t>
  </si>
  <si>
    <t xml:space="preserve">Dự kiến chiều dài cầu khoảng 15m. Chiều rộng mặt cầu: Bmặt = 5,0 m. Chiều rộng lan can cầu: Blc = 0,25 m x 2. Mố, trụ xây đá hộc M75, mặt cầu bằng BTCT
</t>
  </si>
  <si>
    <t>Mặt bằng có sẵn</t>
  </si>
  <si>
    <t>Xã trần Phú</t>
  </si>
  <si>
    <t>Cải tạo nâng cấp đường Tục Lừa - Bản Chang</t>
  </si>
  <si>
    <t>Thôn Nà Mển</t>
  </si>
  <si>
    <t>Giải phóng mặt bằng mở rộng nền đường và đổ bê tông đoạn đầu tuyến dài khoảng 200m, nền rộng 4 m</t>
  </si>
  <si>
    <t>Đường bê tông Vằng Lực</t>
  </si>
  <si>
    <t>Đường bê tông ngõ xóm Chộc Coóc</t>
  </si>
  <si>
    <t>Đường GTNT cấp B theo thiết kế mẫu tại Quyết định số 1355/QĐ-UBND ngày 08/8/2018 của UBND tỉnh, Quyết định 991/QĐ-UBND ngày 03/6/2020; chiều dài khoảng 300 m</t>
  </si>
  <si>
    <t>Đường sản xuất Cạm Lếch</t>
  </si>
  <si>
    <t>Thôn Khuổi A, xã Trần Phú</t>
  </si>
  <si>
    <t>Đường GTNT cấp D theo thiết kế mẫu tại Quyết định số 1355/QĐ-UBND ngày 08/8/2018 của UBND tỉnh; Quyết định số 991/QĐ-UBND ngày 03/6/2020; chiều dài khoảng 500m</t>
  </si>
  <si>
    <t>Cầu Bản Đâng</t>
  </si>
  <si>
    <t>Thôn Bản Đâng, xã Trần Phú</t>
  </si>
  <si>
    <t xml:space="preserve">Dự kiến chiều dài cầu khoảng 8m. Chiều rộng mặt cầu: Bmặt = 6 m. Chiều rộng lan can cầu: Blc = 0,25 m x 2. Mố, trụ cầu bằng BTCT </t>
  </si>
  <si>
    <t>Cải tạo hệ thống thủy lợi Lủng Lừa - Nà Luông</t>
  </si>
  <si>
    <t>Lắp đặt ống nước có đường kính khoảng 14cm, chiều dài 1,5km, phục vụ nước tưới cánh đồng Nà Luông diện tích 4ha</t>
  </si>
  <si>
    <t>Mở mới đường Nà phấy</t>
  </si>
  <si>
    <t>Thôn Nà Liềng, xã Trần Phú</t>
  </si>
  <si>
    <t xml:space="preserve">Mở mới tuyến đường, chiều dài khoảng 1000 m. Nền đường rộng: Bn = 5m, mặt đường rộng: Bmặt = 4,0 m </t>
  </si>
  <si>
    <t>Mở mới đường bê tông vào bãi rác xã Trần Phú</t>
  </si>
  <si>
    <t>Mở mới tuyến đường, chiều dài khoảng 1000 m. Nền đường rộng: Bn = 4m, mặt đường rộng: Bmặt = 3,0 m. Lề đường rộng: Blề = 0,5 m x 2. Mặt đường cấp phối</t>
  </si>
  <si>
    <t>E.7</t>
  </si>
  <si>
    <t>Xã Cường Lợi</t>
  </si>
  <si>
    <t>Đường ngõ xóm đến khu sản xuất</t>
  </si>
  <si>
    <t>Thôn Nặm Dắm xã Cường Lợi</t>
  </si>
  <si>
    <t xml:space="preserve">Đường GTNT cấp B theo thiết kế mẫu tại Quyết định số 1355/QĐ-UBND ngày 08/8/2018 của UBND tỉnh, Quyết định 991/QĐ-UBND ngày 03/6/2020; </t>
  </si>
  <si>
    <t>Xây dựng cầu Nà Chúa vào khu sản xuất</t>
  </si>
  <si>
    <t>Thôn Nà Tát xã Cường Lợi</t>
  </si>
  <si>
    <t>Dự kiến chiều dài cầu khoảng 5m. Chiều rộng mặt cầu: Bmặt = 3,5 m. Chiều rộng lan can cầu: Blc = 0,3 m x 2. Mố, trụ xây đá hộc M75, mặt cầu bằng BTCT M200</t>
  </si>
  <si>
    <t xml:space="preserve">Đường ngõ xóm thôn Nà Sang xã Cường Lợi </t>
  </si>
  <si>
    <t>Thôn Nà Sang xã Cường Lợi</t>
  </si>
  <si>
    <t>Đường ngõ xóm đến khu sản xuất (đoạn 2)</t>
  </si>
  <si>
    <t>Đường ngõ xóm thôn Nà Sang xã Cường Lợi (đoạn 2)</t>
  </si>
  <si>
    <t>Cải tạo, nâng cấp Nhà văn hoá thôn Nà Sang</t>
  </si>
  <si>
    <t>Xây tường rào, cổng gạch chỉ đặc mác 75#, VXM mác 50#, dài khoảng 100m, sân bê tông XM mác 200#, dầy 10cm rộng S = 200m2, lợp mái che bằng tôn diện tích khoảng 80m2, nhà vệ sinh theo thiết kế mẫu WC:01</t>
  </si>
  <si>
    <t xml:space="preserve">Xây dựng cầu Cốc Rượi </t>
  </si>
  <si>
    <t>Dự kiến chiều dài cầu khoảng 5m. Chiều rộng mặt cầu: Bmặt = 3,5 m. Mố, trụ xây đá hộc M75, mặt cầu bằng BTCT M200</t>
  </si>
  <si>
    <t>Cải tạo, nâng cấp nhà văn hoá thôn Nặm Dắm</t>
  </si>
  <si>
    <t>Xây tường rào, cổng gạch chỉ đặc mác 75#, VXM mác 50#, dài khoảng 40m, sân bê tông XM mác 200#, dầy 10cm rộng S = 260m2, đường vào dài khoảng 25m, đổ BTXM mác 200# dầy 14cm.</t>
  </si>
  <si>
    <t xml:space="preserve">Sửa chữa nâng cấp đập, kênh mương Nà Sang </t>
  </si>
  <si>
    <t>Kênh bê tông mác 150, mặt cắt kênh 30x30</t>
  </si>
  <si>
    <t xml:space="preserve">Đường bê tông đường vào khu sản xuất Slọ Dắm, thôn Nặm Dắm </t>
  </si>
  <si>
    <t xml:space="preserve">Đường vào khu sản xuất Pác Phai, thôn Nà Sang </t>
  </si>
  <si>
    <t xml:space="preserve">Đường vào khu sản xuất Rọ Nghiều - Cam Lậc,  thôn Nà Tát </t>
  </si>
  <si>
    <t>E.8</t>
  </si>
  <si>
    <t>Xã Cư Lễ</t>
  </si>
  <si>
    <t xml:space="preserve">Đường bê tông nội thôn Khuổi Quân </t>
  </si>
  <si>
    <t>Thôn Khuổi Quân</t>
  </si>
  <si>
    <t>Đường bê tông QL3B, Cốc Xả- Khuổi Luộng</t>
  </si>
  <si>
    <t>Thôn Pò Rì</t>
  </si>
  <si>
    <t>Đường GTNT cấp B theo thiết kế mẫu tại Quyết định số 1355/QĐ-UBND ngày 08/8/2018 của UBND tỉnh, Quyết định 991/QĐ-UBND ngày 03/6/2020; chiều dài khoảng 1400 m</t>
  </si>
  <si>
    <t>Đường nội thôn QL3B -Nà Dài</t>
  </si>
  <si>
    <t>Thôn Nà Dài</t>
  </si>
  <si>
    <t>Đường bê tông Cặm Mjầu - Nộc Pẩư</t>
  </si>
  <si>
    <t>Thôn Cặm Mjầu</t>
  </si>
  <si>
    <t>Đường GTNT cấp B theo thiết kế mẫu tại Quyết định số 1355/QĐ-UBND ngày 08/8/2018 của UBND tỉnh, Quyết định 991/QĐ-UBND ngày 03/6/2020; chiều dài khoảng 460 m</t>
  </si>
  <si>
    <t>Mở mới đường liên thôn Khau Pần - QL3B</t>
  </si>
  <si>
    <t>Thôn Khau Pần</t>
  </si>
  <si>
    <t xml:space="preserve">Mở mới tuyến đường, chiều dài khoảng 1300 m. Nền đường rộng: Bn = 4m, mặt đường rộng: Bmặt = 3,0 m </t>
  </si>
  <si>
    <t>Mở mới đường sản xuất Cặm Mjầu - Thôm Phéc</t>
  </si>
  <si>
    <t>Mở mới tuyến đường, chiều dài khoảng 1100 m. Nền đường rộng: Bn = 4m, mặt đường rộng: Bmặt = 3,0 m. Lề đường rộng: Blề = 0,5 m x 2. Mặt đường cấp phối</t>
  </si>
  <si>
    <t>Mở mới đường sản xuất Cặm Mjầu – Cốc Cọng</t>
  </si>
  <si>
    <t>Mở mới tuyến đường, chiều dài khoảng 1100 m. Nền đường rộng: Bn = 4m, mặt đường rộng: Bmặt = 3,0 m. Lề đường rộng: Blề = 0,5 m x 2</t>
  </si>
  <si>
    <t xml:space="preserve">Mương thủy lợi Cốc Mười </t>
  </si>
  <si>
    <t>Đập, kênh bê tông mác 150, mặt cắt kênh 30x30; chiều dài khoảng 1.200 m</t>
  </si>
  <si>
    <t>Mở mới tuyến đường, chiều dài khoảng 1300 m. Nền đường rộng: Bn = 4m, mặt đường rộng: Bmặt = 3,0 m đổ BTXM. Lề đường rộng: Blề = 0,5 m x 2</t>
  </si>
  <si>
    <t>Mương phai Nà Chả</t>
  </si>
  <si>
    <t>Thôn Bản Pò</t>
  </si>
  <si>
    <t>Đập, kênh bê tông mác 150, mặt cắt kênh 30x30; chiều dài khoảng 500 m</t>
  </si>
  <si>
    <t>Đổ bê tông Khuổi Dìa</t>
  </si>
  <si>
    <t>Thôn Khau Ngoà</t>
  </si>
  <si>
    <t>Đổ bê tông đường sản xuất Cốc Mòn</t>
  </si>
  <si>
    <t>Thôn Pò Pái</t>
  </si>
  <si>
    <t>E.9</t>
  </si>
  <si>
    <t>Xã Đổng Xá</t>
  </si>
  <si>
    <t>Đường bê tông Khuổi Nạc</t>
  </si>
  <si>
    <t>Thôn Khuổi Nạc</t>
  </si>
  <si>
    <t>Đường GTNT cấp B theo thiết kế mẫu tại Quyết định số 1355/QĐ-UBND ngày 08/8/2018 của UBND tỉnh, Quyết định 991/QĐ-UBND ngày 03/6/2020; chiều dài khoảng 1.200 m</t>
  </si>
  <si>
    <t>Nhà Văn hóa thôn Lũng Tao</t>
  </si>
  <si>
    <t>Thôn Lũng Tao</t>
  </si>
  <si>
    <t>Xây dựng Nhà văn hóa thôn 50 chỗ ngồi theo thiết kế mẫu tại Quyết định số 1355/QĐ-UBND ngày 08/8/2018 của UBND tỉnh (Ký hiệu VHT-50); Quyết định 991/QĐ-UBND ngày 03/6/2021</t>
  </si>
  <si>
    <t>Đường bê tông vào Trạm y tế xã Đổng Xá</t>
  </si>
  <si>
    <t>Đường GTNT cấp B theo thiết kế mẫu tại Quyết định số 1355/QĐ-UBND ngày 08/8/2018 của UBND tỉnh, Quyết định 991/QĐ-UBND ngày 03/6/2020; chiều dài khoảng 100 m</t>
  </si>
  <si>
    <t>Nhà Văn hóa thôn Khuổi Nà</t>
  </si>
  <si>
    <t>Thôn Khuổi Nà</t>
  </si>
  <si>
    <t>Xây dựng Nhà văn hóa thôn 80 chỗ ngồi theo thiết kế mẫu tại Quyết định số 1355/QĐ-UBND ngày 08/8/2018 của UBND tỉnh (Ký hiệu VHT-80); Quyết định 991/QĐ-UBND ngày 03/6/2021</t>
  </si>
  <si>
    <t>Xây mới nhà Văn hóa thôn Nà Thác</t>
  </si>
  <si>
    <t>Thôn Nà Thác</t>
  </si>
  <si>
    <t>Xây dựng Nhà văn hóa thôn 100 chỗ ngồi theo thiết kế mẫu tại Quyết định số 1355/QĐ-UBND ngày 08/8/2018 của UBND tỉnh (Ký hiệu VHT-100); Quyết định 991/QĐ-UBND ngày 03/6/2022</t>
  </si>
  <si>
    <t>Nhà Văn hóa thôn Kẹn Cò</t>
  </si>
  <si>
    <t>Thôn Kẹn Cò</t>
  </si>
  <si>
    <t>Đường liên thôn Nà Thác - Khuổi Nà</t>
  </si>
  <si>
    <t xml:space="preserve">Đường bê tông Khuổi Tè </t>
  </si>
  <si>
    <t>Nhà Văn hóa thôn Khuổi Nạc</t>
  </si>
  <si>
    <t>Đường bê tông Nà Khanh - Khuổi Nạc</t>
  </si>
  <si>
    <t>Đường bê tông Nà Thác -Khuổi Duốc</t>
  </si>
  <si>
    <t xml:space="preserve">Đường bê tông Nà Khanh </t>
  </si>
  <si>
    <t>Thôn Nà Khanh</t>
  </si>
  <si>
    <t>Đường bê tông Khuổi Cáy</t>
  </si>
  <si>
    <t>Thôn Khuổi Cáy</t>
  </si>
  <si>
    <t>Nhà Văn hóa thôn Khuổi Cáy</t>
  </si>
  <si>
    <t>E.10</t>
  </si>
  <si>
    <t>Xã Văn Lang</t>
  </si>
  <si>
    <t>Xây dựng phòng học bộ môn trường TH&amp;THCS Lạng San, xã Văn Lang</t>
  </si>
  <si>
    <t>Nhà 2 tầng gồm 4 phòng bộ môn, mái tôn chống nóng diện tích sàn 240m2</t>
  </si>
  <si>
    <t>Cải tạo nâng cấp đường trục thôn Cốc Sâu - Bản Sảng,  xã Văn Lang</t>
  </si>
  <si>
    <t>Thôn Bản Sảng</t>
  </si>
  <si>
    <t>Đường GTNT cấp B theo thiết kế mẫu tại Quyết định số 1355/QĐ-UBND ngày 08/8/2018 của UBND tỉnh, Quyết định 991/QĐ-UBND ngày 03/6/2020; chiều dài khoảng 1900 m</t>
  </si>
  <si>
    <t>Nhà văn hóa thôn To Đoóc xã Văn Lang</t>
  </si>
  <si>
    <t>Thôn To Đoóc</t>
  </si>
  <si>
    <t>Nhà văn hóa 80 chỗ ngồi, theo thiết kế mẫu quy định tại QĐ số 1355/QĐ-UBND ngày 08/8/2018 của UBND tỉnh Bắc Kạn</t>
  </si>
  <si>
    <t>Nhà văn hóa thôn Nà Diệc xã Văn Lang</t>
  </si>
  <si>
    <t>Thôn Nà Diệc</t>
  </si>
  <si>
    <t xml:space="preserve">Xây dựng nhà lớp học trườngTH&amp;THCS Lạng San (Điểm trường Bản Sảng) </t>
  </si>
  <si>
    <t>Nhà 1 tầng, 2 phòng, mái tôn chống nóng diện tích sàn 220 m2; công trình vệ sinh</t>
  </si>
  <si>
    <t>Đường điện 0,4 KV đoạn nhà Văn hóa Thẳm Mu,  xã Văn Lang</t>
  </si>
  <si>
    <t>Thôn Thảm Mu</t>
  </si>
  <si>
    <t>Xây dựng 1000m đường dây 0,4 KV; cột BT vuông H8, 5 B chế tạo theo TCVN, móng cột bê tông cốt thép</t>
  </si>
  <si>
    <t>Xây dựng cầu dân sinh Nà Kham thôn Nà Dường, xã Văn Lang</t>
  </si>
  <si>
    <t>Thôn Nà Dường</t>
  </si>
  <si>
    <t>Cầu BTCT chiều dài L= 5m, r=3,5m bao gômg cả lan can cầu, r(mặt sử dụng)=3m, xây trụ đỡ giữa cầu, kè hai bên trống sói chân cầu thượng, hạ lưu L=20m, h=3m, r(đáy)=1,5m, r(mặt)=0,5m, đổ bê tông đường 02 bên cầu mác 200, nót đáy bằng đá 1x2 dày 0,12m,  L=150m, r=3m, h=0,18m</t>
  </si>
  <si>
    <t>Xây dựng cầu sản xuất Vằng Sấn thôn Cốc Phia, xã Văn Lang</t>
  </si>
  <si>
    <t>Cầu BTCT chiều dài L= 9m, r=3,5m bao gômg cả lan can cầu, r(mặt sử dụng)=3m, xây trụ đỡ giữa cầu, kè hai bên trống sói chân cầu thượng, hạ lưu L=20m, h=5m, r(đáy)=1,5m, r(mặt)=0,5m, đổ bê tông đường 02 bên cầu mác 200, nót đáy bằng đá 1x2 dày 0,12m,  L=50m, r=3m, h=0,18m</t>
  </si>
  <si>
    <t>Cải tạo, nâng cấp đường sản xuất Bản Kén - Nặm Dân</t>
  </si>
  <si>
    <t>Bản Kén, xã Vănh Lang</t>
  </si>
  <si>
    <t>Đường GTNT cấp B theo thiết kế mẫu tại Quyết định số 1355/QĐ-UBND ngày 08/8/2018 của UBND tỉnh, Quyết định 991/QĐ-UBND ngày 03/6/2020; chiều dài khoảng 1500 m</t>
  </si>
  <si>
    <t>E.11</t>
  </si>
  <si>
    <t>Xã Văn Vũ</t>
  </si>
  <si>
    <t>Đường bê tông Thôm Khon - Khuổi Tàn (GĐ1)</t>
  </si>
  <si>
    <t>Thôn Thôm Khon</t>
  </si>
  <si>
    <t>Đường bê tông Thôm Khinh - Khuổi Khuông</t>
  </si>
  <si>
    <t>Thôn Nặm Rặc</t>
  </si>
  <si>
    <t>Đường bê tông Nà Tùm - Khuổi Phầy</t>
  </si>
  <si>
    <t>Thôn Khuổi Phầy</t>
  </si>
  <si>
    <t>Nhà văn hóa thôn Pò Rản</t>
  </si>
  <si>
    <t>Thôn Pò Rản</t>
  </si>
  <si>
    <t>Xây dựng Nhà văn hóa thôn 80 chỗ ngồi theo thiết kế mẫu tại Quyết định số 1355/QĐ-UBND ngày 08/8/2018 của UBND tỉnh (Ký hiệu VHT-50); Quyết định 991/QĐ-UBND ngày 03/6/2020</t>
  </si>
  <si>
    <t>Đường bê tông Rạo Vài - Cốc Hón</t>
  </si>
  <si>
    <t>Thôn Khuổi Mụ</t>
  </si>
  <si>
    <t xml:space="preserve">Đường bê tông Khuổi Tàn </t>
  </si>
  <si>
    <t>Đường GTNT cấp B theo thiết kế mẫu tại Quyết định số 1355/QĐ-UBND ngày 08/8/2018 của UBND tỉnh, Quyết định 991/QĐ-UBND ngày 03/6/2020; chiều dài khoảng 1200 m</t>
  </si>
  <si>
    <t>Đường bê tông Chất Lường - Nà Tòng</t>
  </si>
  <si>
    <t>Thôn Nà Cằm</t>
  </si>
  <si>
    <t>Nhà văn hóa thôn Pò Pheo</t>
  </si>
  <si>
    <t>Thôn Pò Pheo</t>
  </si>
  <si>
    <t>Đường bê tông Cốc Cọ - Tàng Luông</t>
  </si>
  <si>
    <t>Thôn Nà Ca</t>
  </si>
  <si>
    <t>Đường GTNT cấp B theo thiết kế mẫu tại Quyết định số 1355/QĐ-UBND ngày 08/8/2018 của UBND tỉnh, Quyết định 991/QĐ-UBND ngày 03/6/2020; chiều dài khoảng 900m</t>
  </si>
  <si>
    <t>Đường bê tông ngõ xóm Nà Quáng</t>
  </si>
  <si>
    <t>Thôn Nà Quáng</t>
  </si>
  <si>
    <t>Nhà văn hóa thôn Pò Cạu</t>
  </si>
  <si>
    <t>Thôn Pò Cạu</t>
  </si>
  <si>
    <t>Đường bê tông Pò Lải - Xum Chộc</t>
  </si>
  <si>
    <t>Thôn Pò Lải</t>
  </si>
  <si>
    <t>Đường bê tông thôn Khuổi Phầy</t>
  </si>
  <si>
    <t>Nhà văn hóa thôn Thôm Khon</t>
  </si>
  <si>
    <t>Nhà văn hóa thôn Nặm Rặc</t>
  </si>
  <si>
    <t>E.12</t>
  </si>
  <si>
    <t>Xã Văn Minh</t>
  </si>
  <si>
    <t>Đường trục thôn từ Nhà văn hóa thôn Nà Piẹt - Vằng Piẹt</t>
  </si>
  <si>
    <t>Thôn Nà Piẹt</t>
  </si>
  <si>
    <t>Nhà Văn hóa thôn Nà Mực</t>
  </si>
  <si>
    <t> Thôn Nà Mực</t>
  </si>
  <si>
    <t>Nhà Văn hóa thôn Nà Deng</t>
  </si>
  <si>
    <t> Thôn Nà Deng</t>
  </si>
  <si>
    <t>Nhà Văn hóa thôn Khuổi Tục</t>
  </si>
  <si>
    <t> Thôn Khuổi Tục</t>
  </si>
  <si>
    <t xml:space="preserve">Đường trục thôn Khuổi Liềng </t>
  </si>
  <si>
    <t xml:space="preserve">Thôn Khuổi Liềng </t>
  </si>
  <si>
    <t>Đường trục thôn Pác Liềng - Nà Ngòa</t>
  </si>
  <si>
    <t xml:space="preserve">Thôn Pác Liềng, Nà Ngòa </t>
  </si>
  <si>
    <t>Đường GTNT cấp B theo thiết kế mẫu tại Quyết định số 1355/QĐ-UBND ngày 08/8/2018 của UBND tỉnh, Quyết định 991/QĐ-UBND ngày 03/6/2020; chiều dài khoảng 1800 m</t>
  </si>
  <si>
    <t>Đường trục thôn Vằng Kho, thôn Khuổi tục</t>
  </si>
  <si>
    <t xml:space="preserve">Thôn Khuổi Tục </t>
  </si>
  <si>
    <t>Nâng cấp hệ thống thủy lợi Khuổi Khiếu , thôn Nà Ro</t>
  </si>
  <si>
    <t>Thôn Nà Ro</t>
  </si>
  <si>
    <t xml:space="preserve">Đập, kênh bê tông mác 150, mặt cắt kênh 30x30; chiều dài khoảng 2500m; </t>
  </si>
  <si>
    <t>Nâng cấp hệ thống thủy lợi Cốc Lải, thôn Khuổi Tục</t>
  </si>
  <si>
    <t>Thôn Khuổi Tục</t>
  </si>
  <si>
    <t xml:space="preserve">Đập, kênh bê tông mác 150, mặt cắt kênh 30x30; chiều dài khoảng 1200m; </t>
  </si>
  <si>
    <t>Thôn Nà Dụ</t>
  </si>
  <si>
    <t xml:space="preserve">Đập, kênh bê tông mác 150, mặt cắt kênh 30x30; chiều dài khoảng 400m; </t>
  </si>
  <si>
    <t>Nâng cấp hệ thống thủy lợi Sàng Lường, thôn Nà Mực</t>
  </si>
  <si>
    <t>Thôn Nà Mực</t>
  </si>
  <si>
    <t xml:space="preserve">Đập, kênh bê tông mác 150, mặt cắt kênh 30x30; chiều dài khoảng 1000m; </t>
  </si>
  <si>
    <t>Cải tạo đường điện 0,4 KV thôn Nà Mực, xã văn Minh</t>
  </si>
  <si>
    <t>Xây dựng 700m đường dây 0,4 KV; xây mới 18 cột BT vuông H8, 5 B chế tạo theo TCVN, móng cột bê tông cốt thép</t>
  </si>
  <si>
    <t>Cải tạo đường điện 0,4 KV thôn Khuổi Tục, xã Văn Minh</t>
  </si>
  <si>
    <t>Xây dựng 1500m đường dây 0,4 KV; xây mới 40 cột BT vuông H8, 5 B chế tạo theo TCVN, móng cột bê tông cốt thép</t>
  </si>
  <si>
    <t>Cải tạo đường điện 0,4 KV thôn Khuổi Piấu - Nà Mực, xã Văn Minh</t>
  </si>
  <si>
    <t>Xây dựng 1500m đường dây 0,4 KV; xây mới 50 cột BT vuông H8, 5 B chế tạo theo TCVN, móng cột bê tông cốt thép</t>
  </si>
  <si>
    <t>E.13</t>
  </si>
  <si>
    <t>Xã Sơn Thành</t>
  </si>
  <si>
    <t>Nâng cấp hệ thống thủy lợi đập Cốc Mạ, thôn Nà Pàn</t>
  </si>
  <si>
    <t>Thôn Nà Pàn</t>
  </si>
  <si>
    <t xml:space="preserve">Đập, kênh bê tông mác 150, mặt cắt kênh 30x30; chiều dài khoảng 1600m; </t>
  </si>
  <si>
    <t>Nâng cấp đường vào khu sản xuất Nà Khon</t>
  </si>
  <si>
    <t>Thôn Nà Khon</t>
  </si>
  <si>
    <t>Mặt đường cũ rộng 2m. Mở rộng đường: Bn = 4m, mặt đường rộng: Bmặt = 3,0 m.  Tổng chiều dài khoảng 700 m. Mặt đường đổ bê tông mác 200, đá 1x2 dày 16cm</t>
  </si>
  <si>
    <t>Đập, mương Pựt Cầu thôn Pò Chẹt</t>
  </si>
  <si>
    <t>Thôn Pò Chẹt</t>
  </si>
  <si>
    <t xml:space="preserve">Đập, kênh bê tông mác 150, mặt cắt kênh 30x30; chiều dài khoảng 300m; </t>
  </si>
  <si>
    <t>Trạm bơm điện thôn Nà Khon</t>
  </si>
  <si>
    <t xml:space="preserve">Nhà trạm 25m2, máy bơm, bể xả 50m3, hệ thống đường ống PVC khoảng 200m
Diện tích tưới 4ha; 25 hộ dân hưởng lợi
</t>
  </si>
  <si>
    <t>Đường bê tông Bản Cáu - Khuổi Kháp</t>
  </si>
  <si>
    <t>Thôn Khuổi Kháp</t>
  </si>
  <si>
    <t>Mặt đường cũ rộng 2,5 m. Mở rộng đường: Bn = 4m, mặt đường rộng: Bmặt = 3,0 m.  Tổng chiều dài khoảng 400 m. Mặt đường đổ bê tông mác 200, đá 1x2 dày 16cm</t>
  </si>
  <si>
    <t>Cải tạo hệ thống thủy lợi Thôm Pục</t>
  </si>
  <si>
    <t>Thôn Thôm Pục</t>
  </si>
  <si>
    <t xml:space="preserve">Kênh bê tông mác 150, mặt cắt kênh 30x30; chiều dài khoảng 1000 m; </t>
  </si>
  <si>
    <t>Đường bê tông Khuổi Luông (đoạn nối tiếp)</t>
  </si>
  <si>
    <t>Thôn Khuổi Luông</t>
  </si>
  <si>
    <t>Mặt đường cũ rộng 2,5 m. Mở rộng đường: Bn = 4m, mặt đường rộng: Bmặt = 3,0 m.  Tổng chiều dài khoảng 300 m. Mặt đường đổ bê tông mác 200, đá 1x2 dày 16cm</t>
  </si>
  <si>
    <t>Đường ngõ xóm đến nhà Văn hóa thôn Nà Kèn</t>
  </si>
  <si>
    <t>Thôn Nà Kèn</t>
  </si>
  <si>
    <t>Nâng cấp đường vào khu sản xuất To Đoóc</t>
  </si>
  <si>
    <t>Mặt đường cũ rộng 1,5 m. Mở rộng đường: Bn = 4m, mặt đường rộng: Bmặt = 3,0 m.  Tổng chiều dài khoảng 700 m. Mặt đường đổ bê tông mác 200, đá 1x2 dày 16cm</t>
  </si>
  <si>
    <t>Cải tạo hệ thống thủy lợi Nà Pùng</t>
  </si>
  <si>
    <t>Thôn Pan Khe</t>
  </si>
  <si>
    <t>Nâng cấp đường vào khu sản xuất Cốc Pàu</t>
  </si>
  <si>
    <t>Mặt đường cũ rộng 1m. Mở rộng đường: Bn = 4m, mặt đường rộng: Bmặt = 3,0 m.  Tổng chiều dài khoảng 2000 m. Mặt đường đổ bê tông mác 200, đá 1x2 dày 16cm</t>
  </si>
  <si>
    <t>Cải tạo đường điện 0,4 KV thôn Khuổi Luông</t>
  </si>
  <si>
    <t>Nhà Văn Hóa thôn Khuổi Kháp</t>
  </si>
  <si>
    <t>Nâng cấp đường ngõ xóm Rọ Điểng - Pan Khe</t>
  </si>
  <si>
    <t>Đường bê tông Ngõ Xóm Khuổi Luộng</t>
  </si>
  <si>
    <t>Thôn Thanh Sơn</t>
  </si>
  <si>
    <t>Đường GTNT cấp B theo thiết kế mẫu tại Quyết định số 1355/QĐ-UBND ngày 08/8/2018 của UBND tỉnh, Quyết định 991/QĐ-UBND ngày 03/6/2020; chiều dài khoảng 200 m</t>
  </si>
  <si>
    <t>Thôn Hát Lài</t>
  </si>
  <si>
    <t>Cải tạo đường điện 0,4 KV Nà Quang - Thôn Nà Pàn</t>
  </si>
  <si>
    <t xml:space="preserve">Xây dựng 500m đường dây 0,4 KV; xây mới 15 cột BT vuông H8, 5 B chế tạo theo TCVN, móng cột bê tông </t>
  </si>
  <si>
    <t>Nhà Văn hóa thôn Thanh Sơn</t>
  </si>
  <si>
    <t>Nhà Văn hóa thôn Hát Lài</t>
  </si>
  <si>
    <t>E.14</t>
  </si>
  <si>
    <t>Xã Kim Lư</t>
  </si>
  <si>
    <t>Đường bê tông trục thôn Khum Mằn</t>
  </si>
  <si>
    <t>Thôn Khum Mằn</t>
  </si>
  <si>
    <t>Đường GTNT cấp B theo thiết kế mẫu tại Quyết định số 1355/QĐ-UBND ngày 08/8/2018 của UBND tỉnh, Quyết định 991/QĐ-UBND ngày 03/6/2020; chiều dài khoảng 600 m</t>
  </si>
  <si>
    <t>Cải tạo đường điện 0,4 KV thôn Khum Mằn</t>
  </si>
  <si>
    <t xml:space="preserve">Xây dựng 1000m đường dây 0,4 KV; xây mới 15 cột BT vuông H8, 5 B chế tạo theo TCVN, móng cột bê tông </t>
  </si>
  <si>
    <t>Kênh, mương Cốc Phường</t>
  </si>
  <si>
    <t xml:space="preserve">Xây mới mặt cắt kênh 40x30; chiều dài khoảng 400 m; </t>
  </si>
  <si>
    <t>E.15</t>
  </si>
  <si>
    <t>Xã Xuân Dương</t>
  </si>
  <si>
    <t>Nâng cấp đường trục thôn từ Nà Pinh - Bó Chinh đến nhà văn hóa thôn Nà Chang</t>
  </si>
  <si>
    <t>Thôn Nà Chang</t>
  </si>
  <si>
    <t>Mặt đường cũ rộng 1,5 m. Mở rộng đường: Bn = 4m, mặt đường rộng: Bmặt = 3,0 m.  Tổng chiều dài khoảng 2000 m. Mặt đường đổ bê tông mác 200, đá 1x2 dày 16cm</t>
  </si>
  <si>
    <t xml:space="preserve">Nhà văn hóa thôn Nà Chang </t>
  </si>
  <si>
    <t>Nâng cấp đường Pác Tuồng - Khản Va,  thôn Nà Dăm</t>
  </si>
  <si>
    <t>Thôn Nà Dăm</t>
  </si>
  <si>
    <t>Mặt đường cũ rộng 1 m. Mở rộng đường: Bn = 4m, mặt đường rộng: Bmặt = 3,0 m.  Tổng chiều dài khoảng 1600 m. Mặt đường đổ bê tông mác 200, đá 1x2 dày 16cm</t>
  </si>
  <si>
    <t>Nhà văn hóa thôn Bắc Sen</t>
  </si>
  <si>
    <t>Thôn Bắc Sen</t>
  </si>
  <si>
    <t>Nâng cấp đường ngõ xóm từ Cốc Mìn đi Thang Nà</t>
  </si>
  <si>
    <t>Thôn Cốc Càng</t>
  </si>
  <si>
    <t>Mặt đường cũ rộng 1 m. Mở rộng đường: Bn = 4m, mặt đường rộng: Bmặt = 3,0 m.  Tổng chiều dài khoảng 1000 m. Mặt đường đổ bê tông mác 200, đá 1x2 dày 16cm</t>
  </si>
  <si>
    <t xml:space="preserve">Nhà văn hóa thôn Cốc Càng </t>
  </si>
  <si>
    <t>Nâng cấp đường liên thôn Nà Chang đến Bãi rác, thôn Cốc Càng</t>
  </si>
  <si>
    <t>Mặt đường cũ rộng 1 m. Mở rộng đường: Bn = 4m, mặt đường rộng: Bmặt = 3,0 m.  Tổng chiều dài khoảng 1500 m. Mặt đường đổ bê tông mác 200, đá 1x2 dày 16cm</t>
  </si>
  <si>
    <t>Nâng cấp đường trục thôn từ ĐT 256 - Khau Chiếu</t>
  </si>
  <si>
    <t>Thôn Thôm Chản</t>
  </si>
  <si>
    <t>Mặt đường cũ rộng 1,5 m. Mở rộng đường: Bn = 4m, mặt đường rộng: Bmặt = 3,0 m.  Tổng chiều dài khoảng 1000 m. Mặt đường đổ bê tông mác 200, đá 1x2 dày 16cm</t>
  </si>
  <si>
    <t>Nhà văn hóa thôn Nà Cai</t>
  </si>
  <si>
    <t>Thôn Nà Cai</t>
  </si>
  <si>
    <t>Nâng cấp đường liên thôn Nà Cai đến Khuổi Shuôn</t>
  </si>
  <si>
    <t>Nâng cấp đường từ Nhà văn hóa thôn Cốc Càng đến Cốc Duống</t>
  </si>
  <si>
    <t>Nâng cấp đường trục thôn từ Nhà văn hóa thôn Nà Chang đến Cốc Lùng</t>
  </si>
  <si>
    <t>Mặt đường cũ rộng 1,5 m. Mở rộng đường: Bn = 4m, mặt đường rộng: Bmặt = 3,0 m.  Tổng chiều dài khoảng 600 m. Mặt đường đổ bê tông mác 200, đá 1x2 dày 16cm</t>
  </si>
  <si>
    <t>Mở mới đường từ ĐT256 đến Trạm Y tế - Trường Mần Non Xuân Dương</t>
  </si>
  <si>
    <t>Thôn Khu Chợ</t>
  </si>
  <si>
    <t>Mở mới tuyến đường, chiều dài khoảng 200 m. Nền đường rộng: Bn = 4m, mặt đường rộng: Bmặt = 3,0 m. Lề đường rộng: Blề = 0,5 m x 2. Mặt đường đổ bê tông mác 200, đá 1x2 dày 16cm</t>
  </si>
  <si>
    <t>E.16</t>
  </si>
  <si>
    <t>Xã Liêm Thủy</t>
  </si>
  <si>
    <t xml:space="preserve">Nâng cấp đường Lũng Danh </t>
  </si>
  <si>
    <t>Thôn Lũng Danh</t>
  </si>
  <si>
    <t>Đường GTNT cấp B theo thiết kế mẫu tại Quyết định số 1355/QĐ-UBND ngày 08/8/2018 của UBND tỉnh, Quyết định 991/QĐ-UBND ngày 03/6/2020; chiều dài khoảng 1600 m</t>
  </si>
  <si>
    <t>Nhà Văn hóa thôn Lũng Danh</t>
  </si>
  <si>
    <t>Nhà Văn hóa thôn Bản cải</t>
  </si>
  <si>
    <t>Thôn Bản Cải</t>
  </si>
  <si>
    <t>Hoàn thiện công trình phụ Trạm y tế xã Liêm Thủy</t>
  </si>
  <si>
    <t>Nhà kho diện tích 30 m2</t>
  </si>
  <si>
    <t>Hệ thống thủy lợi Vàng Đông - Khuổi Tấy B</t>
  </si>
  <si>
    <t xml:space="preserve"> Thôn Khuổi tấy B</t>
  </si>
  <si>
    <t xml:space="preserve">Đập, ống dẫn nước; chiều dài khoảng 1500m; </t>
  </si>
  <si>
    <t>Hệ thống thủy lợi Khuổi Kim, thôn Nà Pì</t>
  </si>
  <si>
    <t>Đường Nà Cà -Kèm Nọi,  thôn Nà Bó</t>
  </si>
  <si>
    <t>Thôn Nà Bó, xã Liêm Thuỷ</t>
  </si>
  <si>
    <t>Công trình phụ trợ Trường Mầm non Liêm Thuỷ</t>
  </si>
  <si>
    <t>Sân khấu diện tích khoảng 200 m2</t>
  </si>
  <si>
    <t>Đường Nà Kéo thôn Lũng Danh</t>
  </si>
  <si>
    <t>Kè chống sạt lở Trường Mầm non, Liêm Thuỷ</t>
  </si>
  <si>
    <t>Chiều dài khoảng 500 m</t>
  </si>
  <si>
    <t>Nhà tập thể Trường Mần non xã Liêm Thủy</t>
  </si>
  <si>
    <t xml:space="preserve">Xây 6 phòng, diện tích 200m2 </t>
  </si>
  <si>
    <t>Đường Hin Lặp,  thôn Nà Pì</t>
  </si>
  <si>
    <t>Thôn Nà Pì</t>
  </si>
  <si>
    <t>Đường GTNT cấp B theo thiết kế mẫu tại Quyết định số 1355/QĐ-UBND ngày 08/8/2018 của UBND tỉnh, Quyết định 991/QĐ-UBND ngày 03/6/2020; chiều dài khoảng 1100 m</t>
  </si>
  <si>
    <t>Đường Nặm cắt thôn thôn khuổi Tấy B</t>
  </si>
  <si>
    <t>Thôn Khuổi Tấy B</t>
  </si>
  <si>
    <t>E.17</t>
  </si>
  <si>
    <t>Xã Kim Hỷ</t>
  </si>
  <si>
    <t>Nhà văn hóa thôn Nà Mỏ</t>
  </si>
  <si>
    <t>Thôn Nà Mỏ</t>
  </si>
  <si>
    <t>Nhà văn hóa thôn Nà Ản</t>
  </si>
  <si>
    <t>Thôn Nà Ản</t>
  </si>
  <si>
    <t>Nhà văn hóa thôn Bản Vin</t>
  </si>
  <si>
    <t>Thôn Bản Vin</t>
  </si>
  <si>
    <t>Thôn Khuổi Còi</t>
  </si>
  <si>
    <t>Nâng cấp đường trục thôn Lũng Cậu</t>
  </si>
  <si>
    <t>Thôn Lũng Cậu</t>
  </si>
  <si>
    <t>Đường GTNT cấp B theo thiết kế mẫu tại Quyết định số 1355/QĐ-UBND ngày 08/8/2018 của UBND tỉnh, Quyết định 991/QĐ-UBND ngày 03/6/2020; chiều dài khoảng 400 m</t>
  </si>
  <si>
    <t>Thôn Cốc Tém</t>
  </si>
  <si>
    <t>Nhà văn hóa thôn Kim Vân</t>
  </si>
  <si>
    <t>Thôn Kim Vân</t>
  </si>
  <si>
    <t>Nhà văn hóa thôn Bản vèn</t>
  </si>
  <si>
    <t>Thôn Bản Vèn</t>
  </si>
  <si>
    <t>Nhà văn hóa thôn Cốc Tém</t>
  </si>
  <si>
    <t>Nâng cấp đường trục thôn Bản Vin</t>
  </si>
  <si>
    <t>Mương thủy lợi Nà Piao-Càng Nộc</t>
  </si>
  <si>
    <t xml:space="preserve">Mặt cắt kênh 40x30; chiều dài khoảng 250 m; </t>
  </si>
  <si>
    <t>Mương thủy lợi Kéo Đin - Nặm Tốc</t>
  </si>
  <si>
    <t xml:space="preserve">Mặt cắt kênh 40x30; chiều dài khoảng 550 m; </t>
  </si>
  <si>
    <t>Nâng cấp hệ thống thủy lợi Khuổi Lịa</t>
  </si>
  <si>
    <t>03 đập Chiều dài L = 1,5m, cao 1,5 m</t>
  </si>
  <si>
    <t>Nâng cấp hệ thống thủy lợi Nà Tổng</t>
  </si>
  <si>
    <t xml:space="preserve">Đập, kênh bê tông mác 150, mặt cắt kênh 30x30; chiều dài khoảng 400 m; </t>
  </si>
  <si>
    <t>Nâng cấp đường nội đồng Bản Vèn - Cốc Keng</t>
  </si>
  <si>
    <t>Đường GTNT cấp B theo thiết kế mẫu tại Quyết định số 1355/QĐ-UBND ngày 08/8/2018 của UBND tỉnh, Quyết định 991/QĐ-UBND ngày 03/6/2020; chiều dài khoảng 900 m</t>
  </si>
  <si>
    <t>Kè khắc phục sạt lở đường Nà Lác</t>
  </si>
  <si>
    <t>Thôn Nà Lác</t>
  </si>
  <si>
    <t>Xây dựng kè chiều dài L= 70m; móng, tường kè bằng đá có chiều cao H= 1,5m</t>
  </si>
  <si>
    <t>Nâng cấp kênh mương Lũng Cà</t>
  </si>
  <si>
    <t xml:space="preserve">Kênh bê tông mác 150, mặt cắt kênh 30x30; chiều dài khoảng 200 m; </t>
  </si>
  <si>
    <t xml:space="preserve">Mặt cắt kênh 30x30; chiều dài khoảng 300 m; </t>
  </si>
  <si>
    <t>Mở mới tuyến đường đi Sán Hò</t>
  </si>
  <si>
    <t>Mở mới tuyến đường, chiều dài khoảng 1.200 m. Nền đường rộng: Bn = 4m, mặt đường rộng: Bmặt = 3,0 m. Lề đường rộng: Blề = 0,5 m x 2. Mặt đường đất tự nhiên</t>
  </si>
  <si>
    <t>Hệ thống thoát nước thải Bản Vèn</t>
  </si>
  <si>
    <t xml:space="preserve">Mặt cắt kênh 40x30; chiều dài khoảng 200 m; </t>
  </si>
  <si>
    <t>Nâng cấp kênh mương Nặm Bó - Cốc Đứa</t>
  </si>
  <si>
    <t xml:space="preserve">Kênh bê tông mác 150, mặt cắt kênh 30x30; chiều dài khoảng 500 m; </t>
  </si>
  <si>
    <t>Nhà văn hóa thôn Nà Lác</t>
  </si>
  <si>
    <t>Nhà văn hóa thôn Lũng Cậu</t>
  </si>
  <si>
    <t>Nâng cấp đường nội đồng Nà Mỏ - Mạ Vi</t>
  </si>
  <si>
    <t>Nâng cấp đường trục thôn Nà Mỏ - Lũng Mùm</t>
  </si>
  <si>
    <t>Xã Nghiên Loan</t>
  </si>
  <si>
    <t>Xã Công Bằng</t>
  </si>
  <si>
    <t>Xã Bằng Thành</t>
  </si>
  <si>
    <t>Xã Cổ Linh</t>
  </si>
  <si>
    <t>Xã Bộc Bố</t>
  </si>
  <si>
    <t>V</t>
  </si>
  <si>
    <t>VI</t>
  </si>
  <si>
    <t>VII</t>
  </si>
  <si>
    <t>VIII</t>
  </si>
  <si>
    <t>Phụ lục số 01</t>
  </si>
  <si>
    <t xml:space="preserve"> DỰ KIẾN DANH MỤC CÁC DỰ ÁN/CÔNG TRÌNH THUỘC CHƯƠNG TRÌNH MỤC TIÊU QUỐC GIA PHÁT TRIỂN KINH TẾ XÃ HỘI VÙNG ĐỒNG BÀO DÂN TỘC THIỂU SỐ VÀ MIỀN NÚI GIAI ĐOẠN 2021-2025 VÀ NĂM 2022</t>
  </si>
  <si>
    <t>Dự kiến danh mục dự án đầu tư thực hiện Chương trình mục tiêu quốc gia giảm nghèo bền vững giai đoạn 2021-2025 và năm 2022</t>
  </si>
  <si>
    <t>STT</t>
  </si>
  <si>
    <t>Tên công trình/đơn vị</t>
  </si>
  <si>
    <t>Địa điểm</t>
  </si>
  <si>
    <t>Quy mô đầu tư dự kiến</t>
  </si>
  <si>
    <t>Tổng mức đầu tư dự kiến</t>
  </si>
  <si>
    <t>Dự kiến kế hoạch vốn giai đoạn 2021-2025</t>
  </si>
  <si>
    <t>Dự kiến kế hoạch vốn năm 2022</t>
  </si>
  <si>
    <t>Dự kiến thời gian thực hiện</t>
  </si>
  <si>
    <t>Tổng</t>
  </si>
  <si>
    <t>Dự án 1: Hỗ trợ đầu tư phát triển hạ tầng kinh tế - xã hội các huyện nghèo</t>
  </si>
  <si>
    <t>HUYỆN NGÂN SƠN</t>
  </si>
  <si>
    <t>Cải tạo nâng cấp đường Phiêng Lèng - Phiêng Sloỏng, xã Cốc Đán</t>
  </si>
  <si>
    <t>Cốc Đán</t>
  </si>
  <si>
    <t>Đường GTNT loại B, dài khoảng 4,5km</t>
  </si>
  <si>
    <t>Tràn liên hợp cống Nà Cuồn, xã Cốc Đán</t>
  </si>
  <si>
    <t>Tràn 02 nhịp cống, kích thước khoảng 4x2,5m, rộng 4m</t>
  </si>
  <si>
    <t>Cầu Bằng Lãng, Đường Bằng Lãng-Thuận Hưng, xã Thượng Quan</t>
  </si>
  <si>
    <t>Thượng Quan</t>
  </si>
  <si>
    <t xml:space="preserve">Cầu bản BTCT nhịp 9m rộng 4,5m; Đường GTNT loại A, dài 2,5km </t>
  </si>
  <si>
    <t>Cải tạo nâng cấp đường Nà Kịt-Nà Slánh thôn Nà Pò, xã Thượng Quan</t>
  </si>
  <si>
    <t>Đường GTNT loại B, dài khoảng 5 km</t>
  </si>
  <si>
    <t xml:space="preserve">Đầu tư cơ sở vật chất Trường tiểu học Thượng Quan </t>
  </si>
  <si>
    <t xml:space="preserve">Xây dựng 01 nhà 2 tầng gồm 06 phòng học bộ môn và phòng chức năng và một số hạng mục phụ trợ </t>
  </si>
  <si>
    <t xml:space="preserve">Đầu tư cơ sở vật chất Trường THCS Thượng Quan </t>
  </si>
  <si>
    <t xml:space="preserve">Xây dựng 02 nhà 2 tầng gồm 06 phòng học bộ môn và phòng chức năng và một số hạng mục phụ trợ </t>
  </si>
  <si>
    <t>Cải tạo, nâng cấp Đường 252B-Nà Coóc xã Thuần Mang</t>
  </si>
  <si>
    <t>Thuần Mang</t>
  </si>
  <si>
    <t>Đường GTNT loại B, dài khoảng 6,5 km</t>
  </si>
  <si>
    <t xml:space="preserve">Đầu tư cơ sở vật chất Trường PTDTBT THCS Lãng Ngâm </t>
  </si>
  <si>
    <t>Hiệp Lực</t>
  </si>
  <si>
    <t xml:space="preserve">Xây dựng 01 nhà 3 tầng gồm 07 phòng học bộ môn, phòng đa chức năng, thư viện và một số hạng mục phụ trợ </t>
  </si>
  <si>
    <t>Kênh mương Kềnh Cáng-Loòng Sang, thôn Pù Mò</t>
  </si>
  <si>
    <t>Bằng Vân</t>
  </si>
  <si>
    <t>Kênh BTXM,, tiết diện kênh bxh=(30x30), chiều dài dự kiến L=2000m</t>
  </si>
  <si>
    <t>Cải tạo nâng cấp đường liên xã từ Bản Hùa, Thị trấn Nà Phặc đi xã Mỹ Phương huyện Ba Bể</t>
  </si>
  <si>
    <t>Nà Phặc</t>
  </si>
  <si>
    <t>Đường GTNT loại A, dài khoảng 2,5 km</t>
  </si>
  <si>
    <t>Cầu vào khu dân cư thôn Cốc Pái, thị trấn Nà Phặc</t>
  </si>
  <si>
    <t>Cầu BTCT dự ứng lực nhịp khoảng 33m, rộng 4m</t>
  </si>
  <si>
    <t>Đầu tư cơ sở vật chất trạm y tế Cốc Đán</t>
  </si>
  <si>
    <t xml:space="preserve">Xây dựng cơ sở vật chất đạt chuẩn phục vụ khám chữa bệnh </t>
  </si>
  <si>
    <t>Đường Nà Mu - Khuổi Chắp, xã Thuần Mang (giai đoạn 3)</t>
  </si>
  <si>
    <t>Đường GTNT loại B, dài khoảng 2 km</t>
  </si>
  <si>
    <t>Cải tạo nâng cấp hệ thống giao thông nông thôn thị trấn Nà Phặc</t>
  </si>
  <si>
    <t>Cải tạo nâng cấp 06 tuyến đường, Đường GTNT loại B, dài khoảng 5,6 km</t>
  </si>
  <si>
    <t>Cầu và đường vào khu Hang Cạt, thôn Bản Hòa, xã Trung Hòa</t>
  </si>
  <si>
    <t>Trung Hòa</t>
  </si>
  <si>
    <t>Cầu BTCT nhịp 6m, rộng 4m, Đường GTNT loại B dài khoảng 1km</t>
  </si>
  <si>
    <t>Đập kênh Phai noãn thôn Hoàng Phài xã Cốc Đán</t>
  </si>
  <si>
    <t xml:space="preserve">Cốc Đán </t>
  </si>
  <si>
    <t>Đập xây đá hộc bọc BTCT rộng khoảng 15m, kênh dài 30x30 dài 900m</t>
  </si>
  <si>
    <t>Cải tạo nâng cấp đường từ Nà Đeng lên hội trường Tổ dân phố Mảy Van</t>
  </si>
  <si>
    <t>Đường GTNT loại B, dài khoảng 3,5 km</t>
  </si>
  <si>
    <t>Nâng cấp đường Nặm Slặc - nhà họp thôn Slam Coóc, xã Thượng Quan</t>
  </si>
  <si>
    <t>Đường GTNT loại B, dài khoảng 1,6 km</t>
  </si>
  <si>
    <t>Đầu tư trạm y tế Thượng Quan đạt chuẩn</t>
  </si>
  <si>
    <t>Cải tạo nâng cấp đường liên xã từ Bản Duồm, xã Thượng Ân đến Tân Ý II, xã Vân Tùng</t>
  </si>
  <si>
    <t>Thượng Ân, Vân Tùng</t>
  </si>
  <si>
    <t>Đường GTNT loại A, dài khoảng 6 km</t>
  </si>
  <si>
    <t>Đường Bằng Lãng Khuổi Khương xã Thượng Quan</t>
  </si>
  <si>
    <t>Đường liên xã từ thôn Phiêng Dượng, xã Đức Vân đến thôn Ma Nòn, xã Thượng Quan</t>
  </si>
  <si>
    <t>Đức Vân + Thượng Quan</t>
  </si>
  <si>
    <t>Đường GTNT loại B, dài khoảng 7 km</t>
  </si>
  <si>
    <t>Cải tạo nâng cấp đường liên xã từ Pù Piót, xã Thượng Quan đến xã Lương Thượng, huyện Nà Rì</t>
  </si>
  <si>
    <t>Đường GTNT loại B, dài khoảng 6 km</t>
  </si>
  <si>
    <t>Nâng cấp đường từ QL279 đến khu dân cư Khau Tán</t>
  </si>
  <si>
    <t>Đường liên xã từ thôn Nà Kéo, xã Thượng Quan đến thôn Thôm Tà, xã Thuần Mang</t>
  </si>
  <si>
    <t>Thượng Quan  Thuần Mang</t>
  </si>
  <si>
    <t xml:space="preserve">Đầu tư cơ sở vật chất Trường TH và THCS Thượng Ân </t>
  </si>
  <si>
    <t>Thượng Ân</t>
  </si>
  <si>
    <t xml:space="preserve">Xây dựng 01 nhà 2 tầng gồm 06 phòng học bộ môn và một số hạng mục phụ trợ </t>
  </si>
  <si>
    <t>Cầu Pù Đồn xã Cốc Đán</t>
  </si>
  <si>
    <t xml:space="preserve">Cầu BTCT nhịp 6m, rộng 4m </t>
  </si>
  <si>
    <t>Đường Bản Sù, Khuổi Slương xã Cốc Đán</t>
  </si>
  <si>
    <t>Đường GTNT loại B, dài khoảng 4 km</t>
  </si>
  <si>
    <t>Đường liên xã từ thôn Đông Chót, xã Bằng Vân đến thôn Nưa Phia, xã Đức Vân</t>
  </si>
  <si>
    <t>Bằng Vân, Đức Vân</t>
  </si>
  <si>
    <t>Đường GTNT loại B, dài khoảng 4,5 km</t>
  </si>
  <si>
    <t>Đầu tư cơ sở vật chất trường Mầm non Nà Khoang</t>
  </si>
  <si>
    <t>Xây dựng mới cơ sở vật chất đạt chuẩn</t>
  </si>
  <si>
    <t>HUYỆN PÁC NẶM</t>
  </si>
  <si>
    <t>Đường An Thắng - Bằng Thành, huyện Pác Nặm (giai đoạn 1)</t>
  </si>
  <si>
    <t xml:space="preserve"> 12km đường + cầu vượt sông Năng, góp phần hoàn thành tiêu chí giao thông thúc đẩy PTKT-XH của nhân dân 03 xã An Thắng, Bằng Thành và xã Mai Long, huyện Nguyên Bình, tỉnh Cao Bằng, với khoảng 320 hộ của 03 xã hưởng lợi;</t>
  </si>
  <si>
    <t xml:space="preserve">Giai đoạn 2022-2025 </t>
  </si>
  <si>
    <t>Trường Tiểu học Bằng Thành I, huyện PácNặm</t>
  </si>
  <si>
    <t>Nhà hiệu bộ, phòng lớp học, và các hạng mục khác</t>
  </si>
  <si>
    <t>Đường Liên thôn Khâu Bang - Nặm Sam (điểm trường Khâu Bang - Nặm Sam)</t>
  </si>
  <si>
    <t>thôn Khâu Bang - Nặm Sam</t>
  </si>
  <si>
    <t xml:space="preserve">Nâng cấp đổ bê tông mặt đường cấp B+ dãnh dọc 4,8km </t>
  </si>
  <si>
    <t>Đường Nà Hoi - Thôm Niêng, xã Bộc Bố, huyện Pác Nặm</t>
  </si>
  <si>
    <t xml:space="preserve">Mở mới 5 km </t>
  </si>
  <si>
    <t>Đường Nà Phai, xã Nghiên Loan - Ma Khao, xã Cao Tân, huyện Pác Nặm</t>
  </si>
  <si>
    <t>Xã Nghiên Loan, Cao Tân</t>
  </si>
  <si>
    <t xml:space="preserve">Mở mới 1,5 km </t>
  </si>
  <si>
    <t>Cải tạo, nâng cấp đường Bộc Bố - Nhạn Môn ( Đoạn trung tâm đô thị), huyện Pác Nặm</t>
  </si>
  <si>
    <t>xã Bộc Bố, Nhạn Môn</t>
  </si>
  <si>
    <t xml:space="preserve"> xây dựng đường giao thông và các hạng mục phụ trợ</t>
  </si>
  <si>
    <t>Đường Cốc Lải - Ta Đào, xã Cao Tân, huyện Pác Nặm</t>
  </si>
  <si>
    <t>xã Cao Tân</t>
  </si>
  <si>
    <t>Mở mới +Nâng cấp Khoảng 6,5km</t>
  </si>
  <si>
    <t>Trường Tiểu học Cổ Linh, huyện Pác Nặm</t>
  </si>
  <si>
    <t>Nhà hiệu bộ, nhà đa năng, phòng lớp học, và các hạng mục khác</t>
  </si>
  <si>
    <t>Nâng cấp đường Nà Cà-Cốc Nghè xã Cổ Linh</t>
  </si>
  <si>
    <t>xã Cổ Linh</t>
  </si>
  <si>
    <t>Nâng cấp, đổ bê tông nền đường chiều dài khoảng 10,3 Km. Mặt đường rộng 3 đến 3,5m.
Đường cấp B+ hệ thông thoát nước dọc</t>
  </si>
  <si>
    <t>Đường Nặm Sai - Khên Lên, xã Công Bằng, huyện Pác Nặm</t>
  </si>
  <si>
    <t>Mở mới Khoảng 5km</t>
  </si>
  <si>
    <t>Đường Công Bằng - Thượng Giáp</t>
  </si>
  <si>
    <t>xã Công Bằng</t>
  </si>
  <si>
    <t>Nâng cấp cứng hóa bê tông cấp B + rãnh thoát nước dọc Khoảng 4km</t>
  </si>
  <si>
    <t>Đường Hồng Mú xã Giáo Hiệu - Slam Vè xã Nhạn Môn</t>
  </si>
  <si>
    <t>xã Giáo Hiệu, Nhạn Môn</t>
  </si>
  <si>
    <t>Mở mới khoảng 4,5km</t>
  </si>
  <si>
    <t>Đường Khu tái định cư Hồng Mú (Đoạn 2)</t>
  </si>
  <si>
    <t>Mở mới khoảng 3km</t>
  </si>
  <si>
    <t>Trường PTDTBT THCS Nghiên Loan, huyện Pác Nặm</t>
  </si>
  <si>
    <t>xã Nghiên Loan</t>
  </si>
  <si>
    <t xml:space="preserve"> Năm 2022</t>
  </si>
  <si>
    <t>Đường Nặm Khiếu -Slam Vè xã Nhạn Môn</t>
  </si>
  <si>
    <t>xã Nhạn Môn</t>
  </si>
  <si>
    <t>Đổ bê tông mặt rộng 3,5m; dày 0,16m; Dài khoảng 7km</t>
  </si>
  <si>
    <t>Nhà văn hóa xã Xuân La, huyện Pác Nặm</t>
  </si>
  <si>
    <t>xã Xuân La</t>
  </si>
  <si>
    <t>Xây mới nhà Văn hóa xã, trang thiết bị và các nội dung khác nhằm hoàn thành tiêu chí Nông thôn mới</t>
  </si>
  <si>
    <t>Đường Cọn Luông-Mù Trị xã Xuân La</t>
  </si>
  <si>
    <t xml:space="preserve">Nâng cấp, mở mới 3 km +cầu vượt dòng 15m </t>
  </si>
  <si>
    <t xml:space="preserve">Dự án 4: Phát triển giáo dục nghề nghiệp, việc làm bền vững </t>
  </si>
  <si>
    <t>B1</t>
  </si>
  <si>
    <t>Tiểu dự án 1: Phát triển giáo dục nghề nghiệp vùng nghèo, vùng khó khăn</t>
  </si>
  <si>
    <t>Đầu tư xây dựng cơ sở vật chất và các công trình phụ trợ phục vụ đào tạo nhân lực chất lượng cao giai đoạn 2021 - 2025 và định hướng đến năm 2030 tại trường Cao đẳng Bắc Kạn</t>
  </si>
  <si>
    <t>Thành phố Bắc Kạn</t>
  </si>
  <si>
    <t>Đầu tư xây dựng các tòa nhà chức năng, sữa chữa nhà xưởng, phòng học ký túc xá…</t>
  </si>
  <si>
    <t>B2</t>
  </si>
  <si>
    <t>Tiểu dự án 3: Hỗ trợ việc làm bền vững</t>
  </si>
  <si>
    <t>Cơ sở hạ tầng, trang thiết bị công nghệ thông tin để hiện đại hóa hệ thống thông tin thị trường lao động, và xây dựng các cơ sở dữ liệu</t>
  </si>
  <si>
    <t>Cơ sở hạ tầng, trang thiết bị công nghệ thông tin</t>
  </si>
  <si>
    <t>Cơ sở hạ tầng, trang thiết bị công nghệ thông tin để hiện đại hóa hệ thống thông tin thị trường lao động, hình thành sàn giao dịch việc làm trực tuyến và xây dựng các cơ sở dữ liệu</t>
  </si>
  <si>
    <t>Hỗ trợ trang thiết bị công nghệ thông tin để hiện đại hóa thông tin thị trường lao động</t>
  </si>
  <si>
    <t xml:space="preserve">Mua sắm trang thiết bị công nghệ thông tin </t>
  </si>
  <si>
    <t xml:space="preserve">Mua trang thiết bị công nghệ thông tin </t>
  </si>
  <si>
    <t>Về cơ sở hạ tầng, trang thiết bị công nghệ thông tin để hiện đại hóa hệ thông thông tin thị trường lao động, hình thành sàn giao dịch việc làm trực tuyến và xây dựng các cơ sờ dữ liệu</t>
  </si>
  <si>
    <t>Mua sắm trang thiết bị công nghệ thông tin để hiện đại hóa hệ thống thông tin thị trường lao động</t>
  </si>
  <si>
    <t>Cấp tỉnh</t>
  </si>
  <si>
    <t>Mua sắm trang thiết bị, nâng cấp hệ thống kết nối trực tuyến</t>
  </si>
  <si>
    <t>Phụ lục số 02</t>
  </si>
  <si>
    <t>DỰ KIẾN DANH MỤC DỰ ÁN THỰC HIỆN CHƯƠNG TRÌNH MỤC TIÊU QUỐC GIA XÂY DỰNG NÔNG THÔN MỚI GIAI ĐOẠN 2021-2025</t>
  </si>
  <si>
    <t>Nội dung</t>
  </si>
  <si>
    <t>Kế hoạch trung hạn giai đoạn 2021-2025</t>
  </si>
  <si>
    <t>Trong đó</t>
  </si>
  <si>
    <t>Năm 2021</t>
  </si>
  <si>
    <t>Giai đoạn 2023-2025</t>
  </si>
  <si>
    <t>Nguồn NSTW</t>
  </si>
  <si>
    <t>Đối ứng ngân sách tỉnh</t>
  </si>
  <si>
    <t>Nguồn khác</t>
  </si>
  <si>
    <t>IX</t>
  </si>
  <si>
    <t>X</t>
  </si>
  <si>
    <t>XI</t>
  </si>
  <si>
    <t>XII</t>
  </si>
  <si>
    <t>XIII</t>
  </si>
  <si>
    <t>XIV</t>
  </si>
  <si>
    <t>HUYỆN NA RÌ</t>
  </si>
  <si>
    <t>Cường Lợi</t>
  </si>
  <si>
    <t>Đường trục thôn Pò Nim đến Thẳm En</t>
  </si>
  <si>
    <t>Sửa chữa khu thể thao xã Cường Lợi</t>
  </si>
  <si>
    <t>Đường liên thôn Pò Nim - Nà Đeng ( đoạn đầu tuyến)</t>
  </si>
  <si>
    <t>Đường liên thôn Nà Đeng - Pò Nim   ( đoạn 2)</t>
  </si>
  <si>
    <t>Đường trục thôn Nà Sla</t>
  </si>
  <si>
    <t>Xây tường rào trường TH &amp;THCS xã Cường Lợi</t>
  </si>
  <si>
    <t>Đường ngõ xóm thôn Nà Chè</t>
  </si>
  <si>
    <t>Đường trục thôn Nà Khưa</t>
  </si>
  <si>
    <t>Đường trục thôn Nà Khun</t>
  </si>
  <si>
    <t>Đường ngõ xóm Nà Nưa</t>
  </si>
  <si>
    <t>Côn Minh</t>
  </si>
  <si>
    <t>Đường trục thôn Nà Mòn</t>
  </si>
  <si>
    <t>Nâng cấp mương thủy lợi Phai Cằm</t>
  </si>
  <si>
    <t>Trần Phú</t>
  </si>
  <si>
    <t>Đường liên thôn Pá Phấy - Nà Noong</t>
  </si>
  <si>
    <t>Đường liên thôn Khau Moóc - Nà Mới đoạn 2</t>
  </si>
  <si>
    <t>Cư Lễ</t>
  </si>
  <si>
    <t>Sơn Thành</t>
  </si>
  <si>
    <t>Xuân Dương</t>
  </si>
  <si>
    <t>Đường trục thôn từ ĐT 256 đến Nà Vài thôn Thôm Chản</t>
  </si>
  <si>
    <t>Nâng cấp đường từ ĐT 256 kéo Hẩu (đoạn 3) thôn Cốc Càng</t>
  </si>
  <si>
    <t>Nhà Văn Hóa thôn Thôm Chản</t>
  </si>
  <si>
    <t>Liêm Thủy</t>
  </si>
  <si>
    <t>Đường liên thôn Nà Pì Nà Bó</t>
  </si>
  <si>
    <t>Đường từ 256 vào Cốc Mận thôn Nà Pì</t>
  </si>
  <si>
    <t>Đường vào nhà họp thôn Nà Pì</t>
  </si>
  <si>
    <t>Đường Khuổi Pẩu thôn Lũng Danh</t>
  </si>
  <si>
    <t xml:space="preserve"> Đường Bó ngần Thôn Nà Pì</t>
  </si>
  <si>
    <t>Văn Minh</t>
  </si>
  <si>
    <t>Nâng cấp đường Pác Lùng Deng, thôn Nà Deng</t>
  </si>
  <si>
    <t>Nâng cấp trục đường chính đến Nhà Văn hóa, thôn Pác Ban</t>
  </si>
  <si>
    <t>Nâng cấp mương Lăng Slườn, thôn Khuổi Liềng</t>
  </si>
  <si>
    <t>Nâng cấp mương Sọ xả, thôn Nà Ngòa</t>
  </si>
  <si>
    <t>Nâng cấp mương Nà Piẹt, thôn Nà Piẹt</t>
  </si>
  <si>
    <t xml:space="preserve">Nâng cấp mương Thôm Ngân , thôn Khuổi Liềng </t>
  </si>
  <si>
    <t>Văn Lang</t>
  </si>
  <si>
    <t>Nâng cấp mương Pùng Lúm - Nà Sưa, thôn Khau Lạ, xã Văn Lang</t>
  </si>
  <si>
    <t>Nâng cấp mương nước thải sinh hoạt Nà Thôm thôn Chợ Mới, xã Văn Lang</t>
  </si>
  <si>
    <t>Nâng cấp mương thủy lợi Nà Nghiềng - Nà Kiềng thôn Nà Diệc, xã Văn Lang</t>
  </si>
  <si>
    <t>Quang Phong</t>
  </si>
  <si>
    <t>Nhà văn hóa thôn Khuổi Căng</t>
  </si>
  <si>
    <t>Đường bê tông trục thôn Nà Vả đoạn từ Thôm Luổm - Phiêng Vả</t>
  </si>
  <si>
    <t>Đổng Xá</t>
  </si>
  <si>
    <t>Đường liên thôn Nà Thác - Lũng Tao</t>
  </si>
  <si>
    <t>Đường liên thôn Khuổi Nà – Khuổi Cáy</t>
  </si>
  <si>
    <t>Dương Sơn</t>
  </si>
  <si>
    <t>Đường bê tông liên thôn Rầy Ỏi - Khuổi Kheo (đoạn Nà Ngăm, Nà Phai- Nà Nen)</t>
  </si>
  <si>
    <t>Kim Hỷ</t>
  </si>
  <si>
    <t>Đường liên thôn Nà Lác - Khuổi Còi (Km 7 + 700 đến Km 8 + 500)</t>
  </si>
  <si>
    <t>Đường liên thôn Nà Ản - Cốc Tém (Km2  đến Km 2 + 800)</t>
  </si>
  <si>
    <t>XV</t>
  </si>
  <si>
    <t>Lương Thương</t>
  </si>
  <si>
    <t>Bê tông tuyến đường từ Quốc lộ 279 đến Khuổi Kích thôn Khuổi Nộc</t>
  </si>
  <si>
    <t>Nối tiếp tuyến mương tiêu khu Nà cạm thôn Pàn Xả ra sông Bắc Giang</t>
  </si>
  <si>
    <t>XVI</t>
  </si>
  <si>
    <t>Văn Vũ</t>
  </si>
  <si>
    <t xml:space="preserve">Đường bê tông Pò Làng - Cạm Sâu, thôn Pò Cạu, xã Văn Vũ, huyện Na Rì </t>
  </si>
  <si>
    <t xml:space="preserve">Đường bê tông Pò Khon - Khuổi Sỏm, thôn Pò Rản, xã Văn Vũ, huyện Na Rì </t>
  </si>
  <si>
    <t>Xây dựng sân thể thao xã</t>
  </si>
  <si>
    <t>Tổng mức đầu tư</t>
  </si>
  <si>
    <t>Cụ thể:</t>
  </si>
  <si>
    <t>Đơn vị: Triệu đồng</t>
  </si>
  <si>
    <t>ĐỊA PHƯƠNG</t>
  </si>
  <si>
    <t>Tổng kế hoạch vốn ĐTPT NSNN giai đoạn 2021-2025</t>
  </si>
  <si>
    <t>Tổng kế hoạch vốn ĐTPT NSTW hỗ trợ giai đoạn 2021-2025</t>
  </si>
  <si>
    <r>
      <t xml:space="preserve">Phần đối ứng ngân sách địa phương cấp tỉnh </t>
    </r>
    <r>
      <rPr>
        <b/>
        <i/>
        <sz val="14"/>
        <color theme="1"/>
        <rFont val="Times New Roman"/>
        <family val="1"/>
      </rPr>
      <t>(tối thiểu 5% tổng vốn ngân sách trung ương)</t>
    </r>
  </si>
  <si>
    <t xml:space="preserve">Tổng </t>
  </si>
  <si>
    <t>Đối ứng giai đoạn 2023-2025</t>
  </si>
  <si>
    <t>Năm 2021 
Chuyển sang thực hiện năm 2022)</t>
  </si>
  <si>
    <t>Đối ứng năm 2021 (chuyển sang thực hiện năm 2022)</t>
  </si>
  <si>
    <t>Đối ứng năm 2022</t>
  </si>
  <si>
    <t>Đối tượng xã</t>
  </si>
  <si>
    <t>Xã Liêm Thuỷ</t>
  </si>
  <si>
    <t>Trong đó:</t>
  </si>
  <si>
    <t>Phụ lục 4</t>
  </si>
  <si>
    <t xml:space="preserve">PHƯƠNG ÁN PHÂN BỔ VỐN ĐẦU TƯ THỰC HIỆN CHƯƠNG TRÌNH MỤC TIÊU QUỐC GIA XÂY DỰNG NÔNG THÔN MỚI GIAI ĐOẠN 2021-2025 </t>
  </si>
  <si>
    <t>Nhà văn hóa thôn Khuổi Can</t>
  </si>
  <si>
    <t>Thôn Khuổi Can</t>
  </si>
  <si>
    <t>Xây dựng Nhà văn hóa thôn 50 chỗ ngồi theo thiết kế mẫu tại Quyết định số 1355/QĐ-UBND ngày 08/8/2018</t>
  </si>
  <si>
    <t>Bê tông đường trục thôn Na Tha đoạn từ suối Nà Phúc đến Mỏ Nọi</t>
  </si>
  <si>
    <t>Đường GTNT cấp B theo thiết kế mẫu tại Quyết định số 1355/QĐ-UBND ngày 08/8/2018 của UBND tỉnh, Quyết định 991/QĐ-UBND ngày 03/6/2020; chiều dài khoảng 1000m</t>
  </si>
  <si>
    <t>Đường GTNT cấp D theo thiết kế mẫu tại Quyết định số 1355/QĐ-UBND ngày 08/8/2018 của UBND tỉnh, Quyết định 991/QĐ-UBND ngày 03/6/2020; chiều dài khoảng 500 m</t>
  </si>
  <si>
    <t>Xây phòng đa năng trường tiểu học Trần Phú</t>
  </si>
  <si>
    <t>Trường tiểu học Trần Phú</t>
  </si>
  <si>
    <t>Thiết kế xây mới phòng học với tổng diện tích khoảng 100m2</t>
  </si>
  <si>
    <t>Xây dựng đập kênh Cốc Lồm, thôn Nà Vèn</t>
  </si>
  <si>
    <t>Thôn Nà Vèn</t>
  </si>
  <si>
    <t>Xây mới đập, đổ kênh bê tông xi măng dài 600m</t>
  </si>
  <si>
    <t>Công trình đường Cốc Kham - Phiêng Luông</t>
  </si>
  <si>
    <t xml:space="preserve">Xây kênh thoát nước chiều dài khoảng 1000 m; </t>
  </si>
  <si>
    <t>Nâng cấp hệ thống thủy lợi Cốc Đông, Nà Dụ</t>
  </si>
  <si>
    <t>Thôn Thôm Khinh</t>
  </si>
  <si>
    <t>Nhà văn hóa thôn Khuổi Phầy</t>
  </si>
  <si>
    <t>Mương Khuổi Phầy</t>
  </si>
  <si>
    <t>Xây dựng Nhà văn hóa thôn 50 chỗ ngồi</t>
  </si>
  <si>
    <t xml:space="preserve">Xây dựng Nhà văn hóa thôn 50 chỗ ngồi </t>
  </si>
  <si>
    <t>Xây dựng mương Phai Hin - Khuổi Bốc</t>
  </si>
  <si>
    <t>Nà Dài</t>
  </si>
  <si>
    <t>Mương đất</t>
  </si>
  <si>
    <t>Đường đất</t>
  </si>
  <si>
    <t>Nâng cấp đường liên thôn Nà Lác - Khuổi Phầy (Km 8 + 500 đến Km 8 + 600)</t>
  </si>
  <si>
    <t>Nâng cấp đường liên thôn Nà Ản - Cốc Tém (Km 2+800 đến Km2+900)</t>
  </si>
  <si>
    <t>Nâng cấp đường liên thôn Nà Lác - Khuổi Phầy (Km 9+100 đến Km9+500)</t>
  </si>
  <si>
    <t>Nâng cấp đường liên thôn Nà Ản - Cốc Tém (Km 2+900 đến Km3+300)</t>
  </si>
  <si>
    <t>Nâng cấp đường liên thôn Nà Lác - Khuổi Phầy (Km8+700 đến Km9+100)</t>
  </si>
  <si>
    <t>Nâng cấp đường liên thôn Nà Ản - Cốc Tém (Km 3+300 đến Km3+700)</t>
  </si>
  <si>
    <t>Nâng cấp đường liên thôn Nà Lác - Khuổi Phầy (Km 6 + 500 đến Km7+00)</t>
  </si>
  <si>
    <t>Nâng cấp đường liên thôn Nà Ản - Cốc Tém (Km 3+700 đến Km4+300)</t>
  </si>
  <si>
    <t>Hệ thống mương thuỷ lợi khu mỏ thôn Nà Làng</t>
  </si>
  <si>
    <t>Kênh bê tông mác 150, mặt cắt kênh 30x30; chiều dài khoảng 750m</t>
  </si>
  <si>
    <t>Cải tạo nâng cấp mương thuỷ lợi Pàn Cà</t>
  </si>
  <si>
    <t>Kênh bê tông mác 150, mặt cắt kênh 30x30; chiều dài khoảng 3000 m</t>
  </si>
  <si>
    <t>Xây rãnh thoát nước đường liên thôn Khau Moóc - Phiêng Pụt</t>
  </si>
  <si>
    <t>Nâng cấp mương Cốc Đông, thôn Nà Dụ</t>
  </si>
  <si>
    <t>,</t>
  </si>
  <si>
    <t>Dự án Đường Bê Tông Phiêng cuôn - Phiêng Hẩu.</t>
  </si>
  <si>
    <t xml:space="preserve">Đường bê tông đường trục thôn Nà Dài </t>
  </si>
  <si>
    <t xml:space="preserve">Đổ bê tông đường ngõ xóm Pò Pái  </t>
  </si>
  <si>
    <t xml:space="preserve">Đổ bê tông đường trục thôn Khau Pần </t>
  </si>
  <si>
    <t>Đổ bê tông đường trục thôn Cạm
Mjầu – Pác Ảng – Cốc Cam</t>
  </si>
  <si>
    <t xml:space="preserve">Đổ bê tông đường ngõ xóm thôn Pò
Rì </t>
  </si>
  <si>
    <t>Đổ bê tông đường trục thôn Khuổi
Quân</t>
  </si>
  <si>
    <t>IV.2</t>
  </si>
  <si>
    <t>Nội dung số 02: Đầu tư xây dựng, cải tạo nâng cấp mạng lưới chợ vùng đồng bào dân tộc thiểu số và miền núi</t>
  </si>
  <si>
    <t>Đầu tư xây dựng cải tạo, nâng cấp mạng lưới chợ vùng đồng bào dân tộc thiểu số và miền núi năm 2022, chương trình MTQG phát triển KT – XH vùng đồng bào DTTS&amp;MN năm 2022</t>
  </si>
  <si>
    <t>Đầu tư xây dựng cải tạo, nâng cấp mạng lưới chợ vùng đồng bào dân tộc thiểu số và miền núi chương trình MTQG phát triển KT – XH vùng đồng bào DTTS&amp;MN năm 2023-2025</t>
  </si>
  <si>
    <t>Đầu tư xây dựng cải tạo, nâng cấp mạng lưới chợ vùng đồng bào dân tộc thiểu số và miền núi chương trình MTQG phát triển KT – XH vùng đồng bào DTTS&amp;MN năm 2024-2025</t>
  </si>
  <si>
    <t>IV.3</t>
  </si>
  <si>
    <t>Nội dung 3: Đầu tư xây dựng, nâng cấp, cải tạo, sửa chữa, bảo dưỡng, mua sắm trang thiết bị cho các trạm y tế xã bảo đảm đạt chuẩn</t>
  </si>
  <si>
    <t>Dự án đầu tư xây dựng, nâng cấp, cải tạo, sửa chữa, bảo dưỡng, mua sắm trang thiết bị cho các trạm y tế xã đảm bảo đạt chuẩn (trạm y tế xã Côn Minh, Văn Lang, Kim Hỷ, Sỹ Bình)</t>
  </si>
  <si>
    <t>IV.4</t>
  </si>
  <si>
    <t>Nội dung 4: Đầu tư cứng hóa đường đến trung tâm xã chưa được cứng hóa; ưu tiên đầu tư đối với các xã chưa có đường từ trung tâm huyện đến trung tâm xã, đường liên xã (từ trung tâm xã đến trung tâm xã)</t>
  </si>
  <si>
    <t xml:space="preserve"> Chợ Mới</t>
  </si>
  <si>
    <t>Đường Nông Hạ - Khe Thỉ: ĐH.75</t>
  </si>
  <si>
    <t>Xã Nông Hạ</t>
  </si>
  <si>
    <t>Dự kiến chiều dài 8km</t>
  </si>
  <si>
    <t>2022-2024</t>
  </si>
  <si>
    <t>Đường Yên Cư - Cao Kỳ</t>
  </si>
  <si>
    <t>Xã Yên Cư, xã Cao Kỳ</t>
  </si>
  <si>
    <t>Dự kiến chiều dài 14,4 km</t>
  </si>
  <si>
    <t>Bạch Thông</t>
  </si>
  <si>
    <t>Đường liên xã Cao Sơn - Mỹ Thanh, huyện Bạch Thông</t>
  </si>
  <si>
    <t>Thôn Thôm Phụ, xã Cao Sơn - thôn Bản Châng, xã Mỹ Thanh</t>
  </si>
  <si>
    <t>Dự kiến chiều dài 13,5 km</t>
  </si>
  <si>
    <t>Đường liên xã Quang thuận huyện Bạch Thông - xã Mai Lạp Chợ Mới</t>
  </si>
  <si>
    <t xml:space="preserve">xã Quang Thuận - xã Mai Lạp </t>
  </si>
  <si>
    <t>Dự kiến chiều dài 8,4 km</t>
  </si>
  <si>
    <t>Chợ Đồn</t>
  </si>
  <si>
    <t>Đường Bình Trung-Trung Minh (Tuyên Quang)</t>
  </si>
  <si>
    <t>Xã Bình Trung và giáp ranh xã Trung Minh (Tuyên Quang)</t>
  </si>
  <si>
    <t>Dự kiến chiều dài 6 km</t>
  </si>
  <si>
    <t>Na Rỳ</t>
  </si>
  <si>
    <t>Cải tạo, nâng cấp đường Quang Phong - Đổng Xá</t>
  </si>
  <si>
    <t>xã Quang Phong, xã Đổng Xá</t>
  </si>
  <si>
    <t>Dự kiến chiều dài 14 km</t>
  </si>
  <si>
    <t>Ngân Sơn</t>
  </si>
  <si>
    <t xml:space="preserve">Đường từ trung tâm xã Cốc Đán, huyện Ngân Sơn đến xã Thành Công, huyện Nguyên Bình  </t>
  </si>
  <si>
    <t xml:space="preserve">Xã Cốc Đán  </t>
  </si>
  <si>
    <t>Dự kiến chiều dài 4,5 km</t>
  </si>
  <si>
    <t>Ba Bể</t>
  </si>
  <si>
    <t>Cải tạo, nâng cấp đường nối QL 279 đến trung tâm xã Phúc Lộc</t>
  </si>
  <si>
    <t>Xã Phúc Lộc</t>
  </si>
  <si>
    <t>Dự kiến chiều dài 3,1km</t>
  </si>
  <si>
    <t>Pác Nặm</t>
  </si>
  <si>
    <t>Đường Nghiên Loan - Cổ Linh</t>
  </si>
  <si>
    <t>Xã Cổ Linh - Nghiên Loan</t>
  </si>
  <si>
    <t>Dự kiến chiều dài 4,5km</t>
  </si>
  <si>
    <t>DỰ ÁN 5: PHÁT TRIỂN GIÁO DỤC ĐÀO TẠO NÂNG CAO CHẤT LƯỢNG NGUỒN NHÂN LỰC</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</si>
  <si>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2022</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</si>
  <si>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2023-2025</t>
  </si>
  <si>
    <t>DỰ ÁN 6: BẢO TỒN, PHÁT HUY GIÁ TRỊ VĂN HÓA TRUYỀN THỐNG TỐT ĐẸP CỦA CÁC DÂN TỘC THIỂU SỐ GẮN VỚI PHÁT TRIỂN DU LỊCH</t>
  </si>
  <si>
    <t>Hỗ trợ đầu tư xây dựng điểm đến du lịch tiêu biểu vùng đồng bào dân tộc thiểu số và miền núi</t>
  </si>
  <si>
    <t>Hỗ trợ đầu tư bảo tồn làng, bản, văn hóa truyền thống tiêu biểu của các dân tộc thiểu số</t>
  </si>
  <si>
    <t>Hỗ trợ tu bổ, tôn tạo di tích quốc gia đặc biệt, di tích quốc gia có giá trị tiêu biểu của các dân tộc thiểu số:</t>
  </si>
  <si>
    <t>-</t>
  </si>
  <si>
    <t xml:space="preserve">Đầu tư tu bổ, tôn </t>
  </si>
  <si>
    <t>Hỗ trợ đầu tư xây dựng thiết chế văn hóa, thể thao tại các thôn đồng bào dân tộc thiểu số và miền núi</t>
  </si>
  <si>
    <t>DỰ ÁN 7: CHĂM SÓC SỨC KHỎE NHÂN DÂN, NÂNG CAO THỂ TRẠNG, TẦM VÓC NGƯỜI DÂN TỘC THIỂU SỐ; PHÒNG CHỐNG SUY DINH DƯỠNG TRẺ EM</t>
  </si>
  <si>
    <t>Công trình: Trung tâm y tế huyện Ngân Sơn</t>
  </si>
  <si>
    <t>DỰ ÁN 10: TRUYỀN THÔNG, TUYÊN TRUYỀN, VẬN ĐỘNG TRONG VÙNG ĐỒNG BÀO DÂN TỘC THIỂU SỐ, KIỂM TRA GIÁM SÁT ĐÁNH GIÁ VIỆC TỔ CHỨC THỰC HIỆN CHƯƠNG TRÌNH</t>
  </si>
  <si>
    <t>Dự án ứng dụng công nghệ thông tin hỗ trợ phát triển kinh tế xã hội và đảm bảo an ninh trật tự vùng đồng bào dân tộc thiểu số và miền núi huyện Chợ Mới</t>
  </si>
  <si>
    <t>Dự án ứng dụng công nghệ thông tin hỗ trợ phát triển kinh tế xã hội và đảm bảo an ninh trật tự vùng đồng bào dân tộc thiểu số và miền núi huyện Chợ Đồn</t>
  </si>
  <si>
    <t>Dự án ứng dụng công nghệ thông tin hỗ trợ phát triển kinh tế xã hội và đảm bảo an ninh trật tự vùng đồng bào dân tộc thiểu số và miền núi huyện Ngân Sơn</t>
  </si>
  <si>
    <t>Dự án ứng dụng công nghệ thông tin hỗ trợ phát triển kinh tế xã hội và đảm bảo an ninh trật tự vùng đồng bào dân tộc thiểu số và miền núi huyện Bạch Thông</t>
  </si>
  <si>
    <t>Dự án ứng dụng công nghệ thông tin hỗ trợ phát triển kinh tế xã hội và đảm bảo an ninh trật tự vùng đồng bào dân tộc thiểu số và miền núi huyện Na Rì</t>
  </si>
  <si>
    <t>Dự án ứng dụng công nghệ thông tin hỗ trợ phát triển kinh tế xã hội và đảm bảo an ninh trật tự vùng đồng bào dân tộc thiểu số và miền núi huyện Pác Nặm</t>
  </si>
  <si>
    <t>Dự án ứng dụng công nghệ thông tin hỗ trợ phát triển kinh tế xã hội và đảm bảo an ninh trật tự vùng đồng bào dân tộc thiểu số và miền núi huyện Ba Bể</t>
  </si>
  <si>
    <t>Dự án ứng dụng công nghệ thông tin hỗ trợ phát triển kinh tế xã hội và đảm bảo an ninh trật tự vùng đồng bào dân tộc thiểu số và miền núi tỉnh Bắc Kạn</t>
  </si>
  <si>
    <t>Nhà lớp học âm nhạc, thư viện, phòng thiết bị trường TH&amp;THCS Lương Thượng</t>
  </si>
  <si>
    <t>Xây dựng phòng học theo Quyết định số 1499/QĐ-UBND ngày 25/9/2017; Quyết định số 991/QĐ-UBND ngày 03/6/2020 của UBND tỉnh Bắc Kạn</t>
  </si>
  <si>
    <t>Cải tạo nâng cấp mương thuỷ lợi Vằng Đeng</t>
  </si>
  <si>
    <t>Kênh bê tông mác 150, mặt cắt kênh 30x30; chiều dài khoảng 3000m</t>
  </si>
  <si>
    <t>Nâng cấp hệ thống thuỷ lợi Bó Giểng - Nà Lọ, thôn Vằng Khít</t>
  </si>
  <si>
    <t>Xây mới tuyến mương dài khoảng1,2km, kích thước 35 x 35cm</t>
  </si>
  <si>
    <t xml:space="preserve">Đổ bê tông đường QL3B -Pá Deng - Kéo Pựt </t>
  </si>
  <si>
    <t>Khau Pần</t>
  </si>
  <si>
    <t xml:space="preserve">Mở mới đường sản xuất thôn Khau Pần </t>
  </si>
  <si>
    <t>(Kèm theo Báo cáo số      /BC-UBND huyện Na Rì ngày 28/7/2022)</t>
  </si>
  <si>
    <t>Kế hoạch vốn đã phân bổ</t>
  </si>
  <si>
    <t>Năm 2022-2023</t>
  </si>
  <si>
    <t>Chủ đầu tư</t>
  </si>
  <si>
    <t>UBND TT.Yến Lạc</t>
  </si>
  <si>
    <t>UBND xã Quang Phong</t>
  </si>
  <si>
    <t>UBND xã Côn Minh</t>
  </si>
  <si>
    <t>UBND xã Lương Thượng</t>
  </si>
  <si>
    <t>UBND xã Dương Sơn</t>
  </si>
  <si>
    <t>UBND xã Trần Phú</t>
  </si>
  <si>
    <t>UBND xã Cường Lợi</t>
  </si>
  <si>
    <t>UBND xã Cư Lễ</t>
  </si>
  <si>
    <t>UBND xã Đổng Xá</t>
  </si>
  <si>
    <t>Ban QLDA ĐTXD huyện</t>
  </si>
  <si>
    <t>Đường bê tông Thôm Khon - Khuổi Tàn (giai đoạn 1)</t>
  </si>
  <si>
    <t>UBND xã Văn Vũ</t>
  </si>
  <si>
    <t>UBND xã Văn Minh</t>
  </si>
  <si>
    <t>UBND xã Kim Lư</t>
  </si>
  <si>
    <t>UBND xã Xuân Dương</t>
  </si>
  <si>
    <t>UBND xã Liêm Thủy</t>
  </si>
  <si>
    <t>UBND xã Kim Hỷ</t>
  </si>
  <si>
    <t>XVII</t>
  </si>
  <si>
    <t>Nâng cấp hệ thống thủy lợi Hát Pái, thôn Nà Dụ</t>
  </si>
  <si>
    <t>(Kèm theo Quyết định số 2975/QĐ-UBND ngày 17/8/2022 của UBND huyện Na Rì)</t>
  </si>
  <si>
    <t xml:space="preserve"> DANH MỤC CÁC DỰ ÁN ĐẦU TƯ VÀ GIAO NHIỆM VỤ CHỦ ĐẦU TƯ THỰC HIỆN TIỂU DỰ ÁN 1-DỰ ÁN 4, CHƯƠNG TRÌNH MỤC TIÊU QUỐC GIA PHÁT TRIỂN KINH TẾ XÃ HỘI VÙNG ĐỒNG BÀO DÂN TỘC THIỂU SỐ VÀ MIỀN NÚI NĂM 2022, HUYỆN NA RÌ</t>
  </si>
  <si>
    <t>Thôn Nặm Dắm, xã Cường Lợi</t>
  </si>
  <si>
    <t>Thôn Nà Tát, xã Cường Lợi</t>
  </si>
  <si>
    <t>Thôn Nà Sang, xã Cường Lợi</t>
  </si>
  <si>
    <t>Thôn Khuổi Phầy, xã Kim Hỷ</t>
  </si>
  <si>
    <t>Thôn Lũng Cậu, xã Kim Hỷ</t>
  </si>
  <si>
    <t>Thôn Cốc Tém, xã Kim Hỷ</t>
  </si>
  <si>
    <t>Thôn Bản Vin, xã Kim Hỷ</t>
  </si>
  <si>
    <t>Thôn Nà Ản, xã Kim Hỷ</t>
  </si>
  <si>
    <t>Thôn Nà Mỏ, xã Kim Hỷ</t>
  </si>
  <si>
    <t>Thôn Lũng Danh, xã Liêm Thủy</t>
  </si>
  <si>
    <t>Thôn Nà Chang, xã Xuân Dương</t>
  </si>
  <si>
    <t>Thôn Khum Mằn, xã Kim Lư</t>
  </si>
  <si>
    <t>Thôn Pò Chẹt, xã Sơn Thành</t>
  </si>
  <si>
    <t>Thôn Nà Khon, xã Sơn Thành</t>
  </si>
  <si>
    <t>Thôn Nà Pàn, xã Sơn Thành</t>
  </si>
  <si>
    <t> Thôn Khuổi Tục, xã Văn Minh</t>
  </si>
  <si>
    <t> Thôn Nà Deng, xã Văn Minh</t>
  </si>
  <si>
    <t> Thôn Nà Mực, xã Văn Minh</t>
  </si>
  <si>
    <t>Thôn Nà Piẹt, xã Văn Minh</t>
  </si>
  <si>
    <t>Thôn Thôm Khinh, xã Văn Vũ</t>
  </si>
  <si>
    <t>Thôn Thôm Khon, xã Văn Vũ</t>
  </si>
  <si>
    <t>Thôn Lũng Tao, xã Đổng Xá</t>
  </si>
  <si>
    <t>Thôn Khuổi Nạc, xã Đổng Xá</t>
  </si>
  <si>
    <t>Thôn Khau Pần, xã Cư Lễ</t>
  </si>
  <si>
    <t>Thôn Nà Dài, xã Cư Lễ</t>
  </si>
  <si>
    <t>Thôn Nà Nen, xã Dương Sơn</t>
  </si>
  <si>
    <t>Thôn Nà Giàng, xã Dương Sơn</t>
  </si>
  <si>
    <t>Thôn Bản Giang, xã Lương Thượng</t>
  </si>
  <si>
    <t>Thôn Lùng Pảng, xã Côn Minh</t>
  </si>
  <si>
    <t>Thôn Lùng Vạng, xã Côn Minh</t>
  </si>
  <si>
    <t>Thôn Nà Ngoàn, xã Côn Minh</t>
  </si>
  <si>
    <t>Thôn Lùng Vai, xã Côn Minh</t>
  </si>
  <si>
    <t>Thôn Quan Làng, xã Quang Phong</t>
  </si>
  <si>
    <t>Thôn Nà Buốc, xã Quang Phong</t>
  </si>
  <si>
    <t>Thôn Nà Vả, xã Quang Phong</t>
  </si>
  <si>
    <t>Đã phân bổ</t>
  </si>
  <si>
    <t>Còn trả</t>
  </si>
  <si>
    <t>còn thừa</t>
  </si>
  <si>
    <t>Xã phân năm 2023</t>
  </si>
  <si>
    <t>A.1</t>
  </si>
  <si>
    <t>A.2</t>
  </si>
  <si>
    <t>A.3</t>
  </si>
  <si>
    <t>A.4</t>
  </si>
  <si>
    <t>A.5</t>
  </si>
  <si>
    <t>A.6</t>
  </si>
  <si>
    <t>A.7</t>
  </si>
  <si>
    <t>A.8</t>
  </si>
  <si>
    <t>A.9</t>
  </si>
  <si>
    <t>A.10</t>
  </si>
  <si>
    <t>A.11</t>
  </si>
  <si>
    <t>A.12</t>
  </si>
  <si>
    <t>A.13</t>
  </si>
  <si>
    <t>A.14</t>
  </si>
  <si>
    <t>A.15</t>
  </si>
  <si>
    <t>A.16</t>
  </si>
  <si>
    <t>A.17</t>
  </si>
  <si>
    <t>II.1</t>
  </si>
  <si>
    <t>Cấp xã</t>
  </si>
  <si>
    <t>Phòng Văn hóa - Thông tin</t>
  </si>
  <si>
    <t>Nội dung số 2: Hỗ trợ nhà ở</t>
  </si>
  <si>
    <t xml:space="preserve">Ngân sách TW </t>
  </si>
  <si>
    <t xml:space="preserve">Nguồn vốn tỉnh đối ứng </t>
  </si>
  <si>
    <t>Đơn vị tính: Triệu đồng</t>
  </si>
  <si>
    <t>Ban Quản lý dự án ĐTXD huyện</t>
  </si>
  <si>
    <t>Tổng cộng</t>
  </si>
  <si>
    <t>Tên đơn vị/Chủ đầu tư</t>
  </si>
  <si>
    <t>Tổng kế hoạch vốn phân bổ chi tiết từng dự án</t>
  </si>
  <si>
    <t>Dự án 1-Giải quyết tình trạng thiếu đất ở, đất sản xuất, nước sinh hoạt</t>
  </si>
  <si>
    <t>Dự án 10-Truyền thông, tuyên truyền vận động trong vùng đồng bào DTTS, kiểm tra, giám sát đánh giá tổ chức thực hiện chương trình</t>
  </si>
  <si>
    <t>Dự án 4-Đầu tư cơ sở hạ tầng thiết yếu phục vụ sản xuất, đời sống vùng đồng bào DTTS&amp;MN</t>
  </si>
  <si>
    <t>Chi tiết tại Phụ biểu số 01</t>
  </si>
  <si>
    <t>Biểu số 02</t>
  </si>
  <si>
    <t>Ngân sách tỉnh đối ứng</t>
  </si>
  <si>
    <t>Kinh phí thực hiện</t>
  </si>
  <si>
    <t>BIỂU TỔNG HỢP PHÂN BỔ KẾ HOẠCH VỐN ĐẦU TƯ THỰC HIỆN CHƯƠNG TRÌNH MỤC TIÊU QUỐC GIA PHÁT TRIỂN KINH TẾ - XÃ HỘI 
VÙNG ĐỒNG BÀO DÂN TỘC THIỂU SỐ VÀ MIỀN NÚI NĂM 2023</t>
  </si>
  <si>
    <t>Tổng mức đầu tư dự kiến Kế hoạch vốn trong giai đoạn 2021-2025</t>
  </si>
  <si>
    <t>Tổ nhân dân Bản Pò</t>
  </si>
  <si>
    <t>Tổ nhân dân Phố B</t>
  </si>
  <si>
    <t>Thôn Khuổi Nằn 1</t>
  </si>
  <si>
    <t>Cải tạo, nâng cấp đường liên thôn Bản Pò - Nà Đăng, thị trấn Yến Lạc</t>
  </si>
  <si>
    <t>Mái sân nhà văn hóa tổ nhân dân Phố B, thị trấn Yến Lạc</t>
  </si>
  <si>
    <t>Xây dựng nhà văn hóa thôn Nà Tha, xã Quang Phong</t>
  </si>
  <si>
    <t>Xây dựng các hạng mục trường chính và điểm trường Trường Mầm non xã Lương Thượng</t>
  </si>
  <si>
    <t>Xây dựng các hạng mục phụ trợ nhà văn hóa thôn Pàn Xả</t>
  </si>
  <si>
    <t>Thôn Pàn Xả</t>
  </si>
  <si>
    <t>Xây dựng các hạng mục phụ trợ nhà văn hóa thôn Vằng Khít</t>
  </si>
  <si>
    <t>Đường nội đồng từ QL279 - Nà Mùn thôn Bản Giang</t>
  </si>
  <si>
    <t>Cầu Cốc Hắt - Nà Mình, xã Dương Sơn</t>
  </si>
  <si>
    <t>Thôn Nà Liềng</t>
  </si>
  <si>
    <t>Nhà văn hóa thôn Nà Coóc, xã Trần Phú</t>
  </si>
  <si>
    <t>Thôn Nà Coóc</t>
  </si>
  <si>
    <t>Xây rãnh thoát nước thôn Nà Sát, xã Trần Phú</t>
  </si>
  <si>
    <t>Thôn Nà Sát</t>
  </si>
  <si>
    <t>Đổ bê tông đường Tám Bung, xã Trần Phú</t>
  </si>
  <si>
    <t>Thôn Khu Chợ,</t>
  </si>
  <si>
    <t>Xây dựng đập mương Lọ Quỳnh, xã Trần Phú</t>
  </si>
  <si>
    <t>Bê tông đường Lùng Đứa - Vằng Mười, xã Trần Phú</t>
  </si>
  <si>
    <t>Thôn Vằng Mười</t>
  </si>
  <si>
    <t>Cải tạo, sửa chữa nhà hiệu bộ và các phòng học Trường Tiểu học Trần Phú (trường chính)</t>
  </si>
  <si>
    <t>Thôn Khau Moóc</t>
  </si>
  <si>
    <t xml:space="preserve">Thôn Nặm Dắm </t>
  </si>
  <si>
    <t xml:space="preserve">Thôn Nà Sang </t>
  </si>
  <si>
    <t>Thôn Nà Tát</t>
  </si>
  <si>
    <t>Đường bê tông từ cầu Nà Chúa vào khu sản xuất</t>
  </si>
  <si>
    <t>Đường bê tông đường vào khu sản xuất Slọ Dắm, thôn Nặm Dắm (đoạn 2)</t>
  </si>
  <si>
    <t>Thôn Nặm Dắm</t>
  </si>
  <si>
    <t>Đường bê tông Khuổi Cuồng</t>
  </si>
  <si>
    <t>Đường bê tông Nà Thác - Khuổi Tè</t>
  </si>
  <si>
    <t>Đường trục thôn Chợ Cũ, xã Văn Lang</t>
  </si>
  <si>
    <t>Thôn Chợ Cũ</t>
  </si>
  <si>
    <t>Đường bê tông Pác Ót, thôn Thôm Eng</t>
  </si>
  <si>
    <t>Thôn Thôm Eng</t>
  </si>
  <si>
    <t>Đường bê tông Khuổi Tàn (giai đoạn 2)</t>
  </si>
  <si>
    <t>Đường trục thôn đến nhà văn hóa Khuổi Liềng, xã Văn Minh</t>
  </si>
  <si>
    <t>Đường trục thôn Nà Piẹt, xã Văn Minh</t>
  </si>
  <si>
    <t>Nâng cấp đường từ ĐT.256 đến Bản Trắng, thôn Cốc Càng, xã Xuân Dương</t>
  </si>
  <si>
    <t>Đường liên thôn từ đầu cầu treo Nà Nhạc - Cốc Ham, thôn Nà Nhạc, xã Xuân Dương</t>
  </si>
  <si>
    <t>Thôn Nà Nhạc</t>
  </si>
  <si>
    <t>Đường từ nhà văn hóa cũ thôn Nà Chang đến Cốc Lùng</t>
  </si>
  <si>
    <t>Thôn Nà Pì, Xã Liêm Thủy</t>
  </si>
  <si>
    <t>Xây dựng nhà kho và tường bao Trường Mầm non xã Liêm Thủy</t>
  </si>
  <si>
    <t>Bản Kén, xã Văn Lang</t>
  </si>
  <si>
    <t>Dư chưa phân bổ</t>
  </si>
  <si>
    <t>Đường trục thôn Nà Ngoàn</t>
  </si>
  <si>
    <t>Đường thôn Khum Mằn</t>
  </si>
  <si>
    <t>Đường bê tông quốc lộ 279 - Nà Mạ</t>
  </si>
  <si>
    <t>Đường Nặm Cắt thôn Khuổi Tấy B</t>
  </si>
  <si>
    <t>Nhà văn hóa thôn Khuổi Nạc</t>
  </si>
  <si>
    <t>Đường Nặm Thiếu đi núi Cô Tiên, thôn Khuổi Nằn 1, thị trấn Yến Lạc</t>
  </si>
  <si>
    <t>UBND xã Văn Lang</t>
  </si>
  <si>
    <t>UBND xã Sơn Thành</t>
  </si>
  <si>
    <t>UBND thị trấn Yến Lạc</t>
  </si>
  <si>
    <t>Nhà văn hóa thôn Hợp Thành</t>
  </si>
  <si>
    <t>Đường bê tông trục thôn đoạn Mỏ Nọi - Nà Mang, thôn Nà Tha, xã Quang Phong</t>
  </si>
  <si>
    <t>Nhà văn hóa thôn Thôm Khinh</t>
  </si>
  <si>
    <t>Cải tạo, nâng cấp nhà văn hóa thôn Nà Chia</t>
  </si>
  <si>
    <t>Kế hoạch vốn năm 2025</t>
  </si>
  <si>
    <t>Thôn Nà Chè</t>
  </si>
  <si>
    <t>Đường ngõ xóm Nà Nưa, thôn Nà Nưa</t>
  </si>
  <si>
    <t>Thôn Nà Nưa</t>
  </si>
  <si>
    <t>Cải tạo, sửa chữa đập, kênh mương Nà Đeng, xã Cường Lợi</t>
  </si>
  <si>
    <t>Thôn Nà Đeng</t>
  </si>
  <si>
    <t>Đường trục thôn Pò Nim đến Thẳm En, thôn Pò Nim (đoạn 2)</t>
  </si>
  <si>
    <t>Thôn Pò Nim</t>
  </si>
  <si>
    <r>
      <t xml:space="preserve"> Dự án 4 - Đầu tư cơ sở hạ tầng thiết yếu, phục vụ sản xuất, đời sống trong vùng đồng bào dân tộc thiểu số và miền núi và các đơn vị sự nghiệp công lập của lĩnh vực dân tộc (</t>
    </r>
    <r>
      <rPr>
        <b/>
        <i/>
        <sz val="14"/>
        <rFont val="Times New Roman"/>
        <family val="1"/>
      </rPr>
      <t>Mã CTMT:0514)</t>
    </r>
  </si>
  <si>
    <t>Kè khắc phục sạt lở đường Nà Lác, xã Kim Hỷ</t>
  </si>
  <si>
    <t>Nâng cấp đường trục thôn Nà Mỏ - Lũng Mùm, xã Kim Hỷ</t>
  </si>
  <si>
    <t>Mở mới đường sản xuất Cặm Mjầu - Thôm Phéc, xã Cư Lễ</t>
  </si>
  <si>
    <t>Mở mới đường sản xuất Cặm Mjầu – Cốc Cọng, xã Cư Lễ</t>
  </si>
  <si>
    <t>Mở mới đường sản xuất thôn Khau Pần, xã Cư Lễ</t>
  </si>
  <si>
    <t>Mở mới đường Nà Phấy, xã Trần Phú</t>
  </si>
  <si>
    <t>Xây dựng đập kênh Cốc Lồm, thôn Nà Vèn, xã Trần Phú</t>
  </si>
  <si>
    <t>Sửa chữa nâng cấp đập, kênh mương Nà Sang, xã Cường Lợi</t>
  </si>
  <si>
    <t>Kè chống sạt lở Trường Mầm non Liêm Thuỷ</t>
  </si>
  <si>
    <t>Hệ thống thủy lợi Khuổi Rầy, xã Quang Phong</t>
  </si>
  <si>
    <t>Xây dựng các hạng mục trường chính và điểm trường Trường TH&amp;THCS Lương Thượng</t>
  </si>
  <si>
    <t>A.18</t>
  </si>
  <si>
    <t>UBND TT Yến Lạc</t>
  </si>
  <si>
    <t>Các công trình chuyển tiếp và ctrình chưa đủ điều kiện giao chủ đầu tư</t>
  </si>
  <si>
    <t>Cải tạo đường điện 0,4kV thôn Nà Mực, xã văn Minh</t>
  </si>
  <si>
    <t>Cải tạo đường điện 0,4kV thôn Khuổi Tục, xã Văn Minh</t>
  </si>
  <si>
    <t>Cải tạo đường điện 0,4kV thôn Khuổi Piấu - Nà Mực, xã Văn Minh</t>
  </si>
  <si>
    <t>Cải tạo đường điện 0,4kV thôn Khuổi Luông, xã Sơn Thành</t>
  </si>
  <si>
    <t>KẾ HOẠCH VỐN ĐẦU TƯ THỰC HIỆN CHƯƠNG TRÌNH MỤC TIÊU QUỐC GIA XÂY DỰNG NÔNG THÔN MỚI NĂM 2025</t>
  </si>
  <si>
    <t>*</t>
  </si>
  <si>
    <t>Dự án chuyển tiếp</t>
  </si>
  <si>
    <t>Địa điểm mở tài khoản của dự án</t>
  </si>
  <si>
    <t>Mã số dự án đầu tư</t>
  </si>
  <si>
    <t>Mã ngành kinh tế</t>
  </si>
  <si>
    <t>Thời gian  KC-HT</t>
  </si>
  <si>
    <t>Quyết định đầu tư dự án</t>
  </si>
  <si>
    <t>Số, ngày, tháng, năm</t>
  </si>
  <si>
    <t>KẾ HOẠCH VỐN ĐẦU TƯ THỰC HIỆN CHƯƠNG TRÌNH MỤC TIÊU QUỐC GIA PHÁT TRIỂN KINH TẾ - XÃ HỘI VÙNG ĐỒNG BÀO DÂN TỘC THIỂU SỐ VÀ MIỀN NÚI NĂM 2025</t>
  </si>
  <si>
    <t>**</t>
  </si>
  <si>
    <t>Dự án khởi công mới</t>
  </si>
  <si>
    <t>Đường bê tông ngõ xóm Khuổi Luộng</t>
  </si>
  <si>
    <t>A.19</t>
  </si>
  <si>
    <t>Phụ biểu số 01</t>
  </si>
  <si>
    <t>Dự án 1-Giải quyết tình trạng thiếu đất ở, nhà ở, đất sản xuất, nước sinh hoạt</t>
  </si>
  <si>
    <t>3=4+5</t>
  </si>
  <si>
    <t>Phụ biểu số 02</t>
  </si>
  <si>
    <t>Thời gian KC-HT</t>
  </si>
  <si>
    <t>Nguồn vốn khác</t>
  </si>
  <si>
    <t>Trong đó, nguồn vốn NSNN:</t>
  </si>
  <si>
    <t>KBNN huyện Na Rì</t>
  </si>
  <si>
    <t>Nội dung thành phần số 02: Phát triển hạ tầng kinh tế - xã hội, cơ bản đồng bộ, hiện đại, đảm bảo kết nối nông thôn - đô thị và kết nối các vùng miền</t>
  </si>
  <si>
    <t>Tổng kế hoạch vốn phân bổ chi tiết từng đơn vị (NSNN)</t>
  </si>
  <si>
    <t xml:space="preserve">Tổng kế hoạch vốn phân bổ chi tiết từng đơn vị </t>
  </si>
  <si>
    <t>BIỂU TỔNG HỢP CHI TIẾT ĐƠN VỊ THỰC HIỆN KẾ HOẠCH ĐẦU TƯ CÔNG CHƯƠNG TRÌNH MỤC TIÊU QUỐC GIA PHÁT TRIỂN KINH TẾ - XÃ HỘI VÙNG ĐỒNG BÀO DÂN TỘC THIỂU SỐ VÀ MIỀN NÚI NĂM 2025</t>
  </si>
  <si>
    <t>3=4</t>
  </si>
  <si>
    <t>073</t>
  </si>
  <si>
    <t>Năm 2024-2025</t>
  </si>
  <si>
    <t>Số 1712/QĐ-UBND ngày 11/6/2024 của UBND huyện Na Rì</t>
  </si>
  <si>
    <t>071</t>
  </si>
  <si>
    <t>072</t>
  </si>
  <si>
    <t>Dự án 4-Đầu tư cơ sở hạ tầng thiết yếu, phục vụ sản xuất, đời sống trong vùng đồng bào dân tộc thiểu số và miền núi và các đơn vị sự nghiệp công lập của lĩnh vực dân tộc</t>
  </si>
  <si>
    <t>BIỂU TỔNG HỢP CHI TIẾT ĐƠN VỊ THỰC HIỆN KẾ HOẠCH ĐẦU TƯ CÔNG CHƯƠNG TRÌNH MỤC TIÊU QUỐC GIA XÂY DỰNG NÔNG THÔN MỚI NĂM 2025</t>
  </si>
  <si>
    <t>Số 227/QĐ-UBND ngày 04/12/2024 của UBND xã Kim Lư</t>
  </si>
  <si>
    <t>Số 301/QĐ-UBND ngày 04/12/2024 của UBND xã Cường Lợi</t>
  </si>
  <si>
    <t>Số 300/QĐ-UBND ngày 04/12/2024 của UBND xã Cường Lợi</t>
  </si>
  <si>
    <t>Số 299/QĐ-UBND ngày 04/12/2024 của UBND xã Cường Lợi</t>
  </si>
  <si>
    <r>
      <t xml:space="preserve">Dự án 1 - Giải quyết tình trạng thiếu đất ở, nhà ở, đất sản xuất, nước sinh hoạt </t>
    </r>
    <r>
      <rPr>
        <b/>
        <i/>
        <sz val="14"/>
        <rFont val="Times New Roman"/>
        <family val="1"/>
      </rPr>
      <t>(Mã CTMT: 0511)</t>
    </r>
  </si>
  <si>
    <t>Tiểu dự án 2: Đầu tư cơ sở hạ tầng thiết yếu, phục vụ sản xuất, đời sống trong vùng đồng bào dân tộc thiểu số và miền núi</t>
  </si>
  <si>
    <t>Số 431/QĐ-BQL ngày 03/12/2024 của Ban QLDA ĐTXD huyện</t>
  </si>
  <si>
    <t>Số 432/QĐ-BQL ngày 03/12/2024 của Ban QLDA ĐTXD huyện</t>
  </si>
  <si>
    <t>Số 433/QĐ-BQL ngày 03/12/2024 của Ban QLDA ĐTXD huyện</t>
  </si>
  <si>
    <t>Số 434/QĐ-BQL ngày 03/12/2024 của Ban QLDA ĐTXD huyện</t>
  </si>
  <si>
    <t>Số 435/QĐ-BQL ngày 03/12/2024 của Ban QLDA ĐTXD huyện</t>
  </si>
  <si>
    <t>Số 436/QĐ-BQL ngày 03/12/2024 của Ban QLDA ĐTXD huyện</t>
  </si>
  <si>
    <t>Số 437/QĐ-BQL ngày 03/12/2024 của Ban QLDA ĐTXD huyện</t>
  </si>
  <si>
    <t>Số 438/QĐ-BQL ngày 03/12/2024 của Ban QLDA ĐTXD huyện</t>
  </si>
  <si>
    <t>Số 439/QĐ-BQL ngày 03/12/2024 của Ban QLDA ĐTXD huyện</t>
  </si>
  <si>
    <t>Số 440/QĐ-BQL ngày 03/12/2024 của Ban QLDA ĐTXD huyện</t>
  </si>
  <si>
    <t>Số 441/QĐ-BQL ngày 03/12/2024 của Ban QLDA ĐTXD huyện</t>
  </si>
  <si>
    <t>Số 442/QĐ-BQL ngày 03/12/2024 của Ban QLDA ĐTXD huyện</t>
  </si>
  <si>
    <t>Số 443/QĐ-BQL ngày 03/12/2024 của Ban QLDA ĐTXD huyện</t>
  </si>
  <si>
    <t>Số 444/QĐ-BQL ngày 03/12/2024 của Ban QLDA ĐTXD huyện</t>
  </si>
  <si>
    <t>Số 445/QĐ-BQL ngày 03/12/2024 của Ban QLDA ĐTXD huyện</t>
  </si>
  <si>
    <t>Số 446/QĐ-BQL ngày 03/12/2024 của Ban QLDA ĐTXD huyện</t>
  </si>
  <si>
    <t>Số 447/QĐ-BQL ngày 03/12/2024 của Ban QLDA ĐTXD huyện</t>
  </si>
  <si>
    <t>Số 448/QĐ-BQL ngày 03/12/2024 của Ban QLDA ĐTXD huyện</t>
  </si>
  <si>
    <t>Số 449/QĐ-BQL ngày 03/12/2024 của Ban QLDA ĐTXD huyện</t>
  </si>
  <si>
    <t>Số 450/QĐ-BQL ngày 03/12/2024 của Ban QLDA ĐTXD huyện</t>
  </si>
  <si>
    <t>Số 451/QĐ-BQL ngày 03/12/2024 của Ban QLDA ĐTXD huyện</t>
  </si>
  <si>
    <t>Số 452/QĐ-BQL ngày 03/12/2024 của Ban QLDA ĐTXD huyện</t>
  </si>
  <si>
    <t>Số 453/QĐ-BQL ngày 03/12/2024 của Ban QLDA ĐTXD huyện</t>
  </si>
  <si>
    <t>Số 454/QĐ-BQL ngày 03/12/2024 của Ban QLDA ĐTXD huyện</t>
  </si>
  <si>
    <t>Số 455/QĐ-BQL ngày 03/12/2024 của Ban QLDA ĐTXD huyện</t>
  </si>
  <si>
    <t>Số 456/QĐ-BQL ngày 03/12/2024 của Ban QLDA ĐTXD huyện</t>
  </si>
  <si>
    <t>Số 457/QĐ-BQL ngày 03/12/2024 của Ban QLDA ĐTXD huyện</t>
  </si>
  <si>
    <t>(Kèm theo Nghị quyết số          /NQ-HĐND ngày         /12/2024 của HĐND huyện Na Rì)</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</si>
</sst>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0\ &quot;₫&quot;;\-#,##0\ &quot;₫&quot;"/>
    <numFmt numFmtId="43" formatCode="_-* #,##0.00\ _₫_-;\-* #,##0.00\ _₫_-;_-* &quot;-&quot;??\ _₫_-;_-@_-"/>
    <numFmt numFmtId="164" formatCode="_(* #,##0_);_(* \(#,##0\);_(* &quot;-&quot;_);_(@_)"/>
    <numFmt numFmtId="165" formatCode="_(* #,##0.00_);_(* \(#,##0.00\);_(* &quot;-&quot;??_);_(@_)"/>
    <numFmt numFmtId="166" formatCode="#,##0.0"/>
    <numFmt numFmtId="167" formatCode="_(* #,##0_);_(* \(#,##0\);_(* &quot;-&quot;??_);_(@_)"/>
    <numFmt numFmtId="168" formatCode="_(* #,##0.0_);_(* \(#,##0.0\);_(* &quot;-&quot;??_);_(@_)"/>
    <numFmt numFmtId="169" formatCode="_-* #,##0_-;\-* #,##0_-;_-* &quot;-&quot;_-;_-@_-"/>
    <numFmt numFmtId="170" formatCode="_-* #,##0.00\ _€_-;\-* #,##0.00\ _€_-;_-* &quot;-&quot;??\ _€_-;_-@_-"/>
    <numFmt numFmtId="171" formatCode="#,##0.000"/>
    <numFmt numFmtId="172" formatCode="0.0"/>
    <numFmt numFmtId="173" formatCode="_(* #,##0.0000_);_(* \(#,##0.0000\);_(* &quot;-&quot;??_);_(@_)"/>
    <numFmt numFmtId="174" formatCode="0_);\(0\)"/>
    <numFmt numFmtId="175" formatCode="_(* #,##0.000_);_(* \(#,##0.000\);_(* &quot;-&quot;??_);_(@_)"/>
    <numFmt numFmtId="176" formatCode="0.000"/>
    <numFmt numFmtId="177" formatCode="#,##0.00000"/>
    <numFmt numFmtId="178" formatCode="#,##0.0000"/>
  </numFmts>
  <fonts count="52">
    <font>
      <sz val="11"/>
      <color theme="1"/>
      <name val="Calibri"/>
      <family val="2"/>
      <scheme val="minor"/>
    </font>
    <font>
      <sz val="11"/>
      <color theme="1"/>
      <name val="Calibri"/>
      <family val="2"/>
      <charset val="163"/>
      <scheme val="minor"/>
    </font>
    <font>
      <sz val="11"/>
      <color theme="1"/>
      <name val="Calibri"/>
      <family val="2"/>
      <charset val="163"/>
      <scheme val="minor"/>
    </font>
    <font>
      <sz val="11"/>
      <color theme="1"/>
      <name val="Calibri"/>
      <family val="2"/>
      <scheme val="minor"/>
    </font>
    <font>
      <b/>
      <sz val="11"/>
      <name val="Times New Roman"/>
      <family val="1"/>
    </font>
    <font>
      <sz val="11"/>
      <name val="Times New Roman"/>
      <family val="1"/>
    </font>
    <font>
      <i/>
      <sz val="11"/>
      <name val="Times New Roman"/>
      <family val="1"/>
    </font>
    <font>
      <b/>
      <i/>
      <sz val="11"/>
      <name val="Times New Roman"/>
      <family val="1"/>
    </font>
    <font>
      <sz val="10"/>
      <name val="Arial"/>
      <family val="2"/>
    </font>
    <font>
      <sz val="12"/>
      <color theme="1"/>
      <name val="Times New Roman"/>
      <family val="2"/>
    </font>
    <font>
      <sz val="12"/>
      <name val=".VnTime"/>
      <family val="2"/>
    </font>
    <font>
      <b/>
      <sz val="10"/>
      <name val="Tahoma"/>
      <family val="2"/>
    </font>
    <font>
      <sz val="11"/>
      <color indexed="8"/>
      <name val="Calibri"/>
      <family val="2"/>
    </font>
    <font>
      <b/>
      <sz val="14"/>
      <color theme="1"/>
      <name val="Times New Roman"/>
      <family val="1"/>
    </font>
    <font>
      <sz val="14"/>
      <color theme="1"/>
      <name val="Times New Roman"/>
      <family val="1"/>
    </font>
    <font>
      <i/>
      <sz val="14"/>
      <color theme="1"/>
      <name val="Times New Roman"/>
      <family val="1"/>
    </font>
    <font>
      <b/>
      <sz val="14"/>
      <color indexed="8"/>
      <name val="Times New Roman"/>
      <family val="1"/>
    </font>
    <font>
      <sz val="14"/>
      <color rgb="FF000000"/>
      <name val="Times New Roman"/>
      <family val="1"/>
    </font>
    <font>
      <sz val="14"/>
      <color indexed="8"/>
      <name val="Times New Roman"/>
      <family val="1"/>
    </font>
    <font>
      <sz val="14"/>
      <name val="Times New Roman"/>
      <family val="1"/>
    </font>
    <font>
      <b/>
      <sz val="14"/>
      <color rgb="FF000000"/>
      <name val="Times New Roman"/>
      <family val="1"/>
    </font>
    <font>
      <b/>
      <i/>
      <sz val="14"/>
      <name val="Times New Roman"/>
      <family val="1"/>
    </font>
    <font>
      <b/>
      <sz val="14"/>
      <name val="Times New Roman"/>
      <family val="1"/>
    </font>
    <font>
      <sz val="14"/>
      <color rgb="FFFF0000"/>
      <name val="Times New Roman"/>
      <family val="1"/>
    </font>
    <font>
      <b/>
      <i/>
      <sz val="14"/>
      <color theme="1"/>
      <name val="Times New Roman"/>
      <family val="1"/>
    </font>
    <font>
      <b/>
      <sz val="14"/>
      <color rgb="FFFF0000"/>
      <name val="Times New Roman"/>
      <family val="1"/>
    </font>
    <font>
      <sz val="11"/>
      <color theme="1"/>
      <name val="Calibri"/>
      <family val="2"/>
      <charset val="163"/>
      <scheme val="minor"/>
    </font>
    <font>
      <b/>
      <sz val="12"/>
      <color theme="1"/>
      <name val="Times New Roman"/>
      <family val="1"/>
    </font>
    <font>
      <sz val="13"/>
      <color theme="1"/>
      <name val="Times New Roman"/>
      <family val="1"/>
    </font>
    <font>
      <sz val="11"/>
      <color indexed="8"/>
      <name val="Times New Roman"/>
      <family val="2"/>
    </font>
    <font>
      <sz val="11"/>
      <color rgb="FFFF0000"/>
      <name val="Times New Roman"/>
      <family val="1"/>
    </font>
    <font>
      <sz val="11"/>
      <color theme="1"/>
      <name val="Times New Roman"/>
      <family val="1"/>
    </font>
    <font>
      <b/>
      <i/>
      <sz val="14"/>
      <color rgb="FFFF0000"/>
      <name val="Times New Roman"/>
      <family val="1"/>
    </font>
    <font>
      <i/>
      <sz val="14"/>
      <name val="Times New Roman"/>
      <family val="1"/>
    </font>
    <font>
      <b/>
      <sz val="11"/>
      <color rgb="FFFF0000"/>
      <name val="Times New Roman"/>
      <family val="1"/>
    </font>
    <font>
      <b/>
      <i/>
      <sz val="11"/>
      <color rgb="FFFF0000"/>
      <name val="Times New Roman"/>
      <family val="1"/>
    </font>
    <font>
      <i/>
      <sz val="11"/>
      <color rgb="FFFF0000"/>
      <name val="Times New Roman"/>
      <family val="1"/>
    </font>
    <font>
      <sz val="9"/>
      <color indexed="81"/>
      <name val="Tahoma"/>
      <family val="2"/>
    </font>
    <font>
      <b/>
      <sz val="9"/>
      <color indexed="81"/>
      <name val="Tahoma"/>
      <family val="2"/>
    </font>
    <font>
      <sz val="14"/>
      <name val=".VnTime"/>
      <family val="2"/>
    </font>
    <font>
      <sz val="11"/>
      <color indexed="8"/>
      <name val="Helvetica Neue"/>
    </font>
    <font>
      <sz val="12"/>
      <color theme="1"/>
      <name val="Times New Roman"/>
      <family val="2"/>
      <charset val="163"/>
    </font>
    <font>
      <sz val="11"/>
      <color rgb="FF000000"/>
      <name val="Arial"/>
      <family val="2"/>
    </font>
    <font>
      <sz val="11"/>
      <name val="Calibri"/>
      <family val="2"/>
      <scheme val="minor"/>
    </font>
    <font>
      <b/>
      <sz val="13"/>
      <color theme="1"/>
      <name val="Times New Roman"/>
      <family val="1"/>
    </font>
    <font>
      <sz val="12"/>
      <color theme="1"/>
      <name val="Times New Roman"/>
      <family val="1"/>
    </font>
    <font>
      <i/>
      <sz val="13"/>
      <color theme="1"/>
      <name val="Times New Roman"/>
      <family val="1"/>
    </font>
    <font>
      <b/>
      <i/>
      <sz val="13"/>
      <color theme="1"/>
      <name val="Times New Roman"/>
      <family val="1"/>
    </font>
    <font>
      <b/>
      <sz val="11"/>
      <color theme="1"/>
      <name val="Times New Roman"/>
      <family val="1"/>
    </font>
    <font>
      <i/>
      <sz val="12"/>
      <color theme="1"/>
      <name val="Times New Roman"/>
      <family val="1"/>
    </font>
    <font>
      <sz val="14"/>
      <color theme="1"/>
      <name val="Calibri"/>
      <family val="2"/>
      <scheme val="minor"/>
    </font>
    <font>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96">
    <xf numFmtId="0" fontId="0" fillId="0" borderId="0"/>
    <xf numFmtId="165" fontId="3" fillId="0" borderId="0" applyFont="0" applyFill="0" applyBorder="0" applyAlignment="0" applyProtection="0"/>
    <xf numFmtId="164" fontId="3" fillId="0" borderId="0" applyFont="0" applyFill="0" applyBorder="0" applyAlignment="0" applyProtection="0"/>
    <xf numFmtId="0" fontId="3" fillId="0" borderId="0"/>
    <xf numFmtId="0" fontId="8" fillId="0" borderId="0"/>
    <xf numFmtId="0" fontId="9" fillId="0" borderId="0"/>
    <xf numFmtId="0" fontId="3" fillId="0" borderId="0"/>
    <xf numFmtId="165" fontId="3" fillId="0" borderId="0" applyFont="0" applyFill="0" applyBorder="0" applyAlignment="0" applyProtection="0"/>
    <xf numFmtId="165" fontId="8" fillId="0" borderId="0" applyFont="0" applyFill="0" applyBorder="0" applyAlignment="0" applyProtection="0"/>
    <xf numFmtId="165" fontId="10" fillId="0" borderId="0" applyFont="0" applyFill="0" applyBorder="0" applyAlignment="0" applyProtection="0"/>
    <xf numFmtId="0" fontId="9" fillId="0" borderId="0"/>
    <xf numFmtId="0" fontId="10" fillId="0" borderId="0"/>
    <xf numFmtId="0" fontId="11" fillId="0" borderId="0"/>
    <xf numFmtId="0" fontId="10" fillId="0" borderId="0"/>
    <xf numFmtId="0" fontId="10" fillId="0" borderId="0"/>
    <xf numFmtId="0" fontId="10" fillId="0" borderId="0"/>
    <xf numFmtId="0" fontId="9" fillId="0" borderId="0"/>
    <xf numFmtId="0" fontId="8" fillId="0" borderId="0"/>
    <xf numFmtId="165" fontId="8" fillId="0" borderId="0" applyFont="0" applyFill="0" applyBorder="0" applyAlignment="0" applyProtection="0"/>
    <xf numFmtId="0" fontId="12" fillId="0" borderId="0"/>
    <xf numFmtId="0" fontId="10" fillId="0" borderId="0"/>
    <xf numFmtId="0" fontId="12" fillId="0" borderId="0"/>
    <xf numFmtId="0" fontId="10" fillId="0" borderId="0"/>
    <xf numFmtId="169" fontId="3" fillId="0" borderId="0" applyFont="0" applyFill="0" applyBorder="0" applyAlignment="0" applyProtection="0"/>
    <xf numFmtId="0" fontId="26" fillId="0" borderId="0"/>
    <xf numFmtId="0" fontId="10" fillId="0" borderId="0"/>
    <xf numFmtId="0" fontId="3" fillId="0" borderId="0"/>
    <xf numFmtId="0" fontId="10" fillId="0" borderId="0"/>
    <xf numFmtId="43" fontId="3" fillId="0" borderId="0" applyFont="0" applyFill="0" applyBorder="0" applyAlignment="0" applyProtection="0"/>
    <xf numFmtId="0" fontId="3" fillId="0" borderId="0"/>
    <xf numFmtId="0" fontId="3" fillId="0" borderId="0"/>
    <xf numFmtId="0" fontId="8" fillId="0" borderId="0"/>
    <xf numFmtId="0" fontId="8" fillId="0" borderId="0"/>
    <xf numFmtId="0" fontId="3" fillId="0" borderId="0"/>
    <xf numFmtId="0" fontId="8" fillId="0" borderId="0"/>
    <xf numFmtId="0" fontId="3" fillId="0" borderId="0"/>
    <xf numFmtId="0" fontId="8" fillId="0" borderId="0"/>
    <xf numFmtId="0" fontId="9" fillId="0" borderId="0"/>
    <xf numFmtId="170" fontId="26" fillId="0" borderId="0" applyFont="0" applyFill="0" applyBorder="0" applyAlignment="0" applyProtection="0"/>
    <xf numFmtId="0" fontId="3" fillId="0" borderId="0"/>
    <xf numFmtId="165" fontId="29" fillId="0" borderId="0" applyFont="0" applyFill="0" applyBorder="0" applyAlignment="0" applyProtection="0"/>
    <xf numFmtId="0" fontId="3" fillId="0" borderId="0"/>
    <xf numFmtId="0" fontId="12" fillId="0" borderId="0"/>
    <xf numFmtId="167" fontId="12" fillId="0" borderId="0" applyFont="0" applyFill="0" applyBorder="0" applyAlignment="0" applyProtection="0"/>
    <xf numFmtId="165" fontId="9" fillId="0" borderId="0" applyFont="0" applyFill="0" applyBorder="0" applyAlignment="0" applyProtection="0"/>
    <xf numFmtId="5" fontId="10"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65" fontId="3"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12" fillId="0" borderId="0" applyFont="0" applyFill="0" applyBorder="0" applyAlignment="0" applyProtection="0"/>
    <xf numFmtId="165" fontId="8" fillId="0" borderId="0" applyFont="0" applyFill="0" applyBorder="0" applyAlignment="0" applyProtection="0"/>
    <xf numFmtId="165" fontId="10" fillId="0" borderId="0" applyFont="0" applyFill="0" applyBorder="0" applyAlignment="0" applyProtection="0"/>
    <xf numFmtId="0" fontId="10" fillId="0" borderId="0"/>
    <xf numFmtId="0" fontId="2" fillId="0" borderId="0"/>
    <xf numFmtId="0" fontId="8" fillId="0" borderId="0"/>
    <xf numFmtId="43" fontId="9" fillId="0" borderId="0" applyFont="0" applyFill="0" applyBorder="0" applyAlignment="0" applyProtection="0"/>
    <xf numFmtId="165" fontId="10" fillId="0" borderId="0" applyFont="0" applyFill="0" applyBorder="0" applyAlignment="0" applyProtection="0"/>
    <xf numFmtId="165" fontId="41" fillId="0" borderId="0" applyFont="0" applyFill="0" applyBorder="0" applyAlignment="0" applyProtection="0"/>
    <xf numFmtId="165" fontId="3" fillId="0" borderId="0" applyFont="0" applyFill="0" applyBorder="0" applyAlignment="0" applyProtection="0"/>
    <xf numFmtId="0" fontId="12" fillId="0" borderId="0"/>
    <xf numFmtId="0" fontId="12" fillId="0" borderId="0"/>
    <xf numFmtId="0" fontId="10" fillId="0" borderId="0"/>
    <xf numFmtId="0" fontId="39" fillId="0" borderId="0">
      <protection locked="0"/>
    </xf>
    <xf numFmtId="0" fontId="10" fillId="0" borderId="0"/>
    <xf numFmtId="0" fontId="42" fillId="0" borderId="0"/>
    <xf numFmtId="0" fontId="3" fillId="0" borderId="0"/>
    <xf numFmtId="0" fontId="8" fillId="0" borderId="0"/>
    <xf numFmtId="0" fontId="40" fillId="0" borderId="0" applyNumberFormat="0" applyFill="0" applyBorder="0" applyProtection="0">
      <alignment vertical="top"/>
    </xf>
    <xf numFmtId="0" fontId="12" fillId="0" borderId="0"/>
    <xf numFmtId="0" fontId="12" fillId="0" borderId="0"/>
    <xf numFmtId="9"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3" fillId="0" borderId="0"/>
    <xf numFmtId="0" fontId="1" fillId="0" borderId="0"/>
    <xf numFmtId="170" fontId="1" fillId="0" borderId="0" applyFont="0" applyFill="0" applyBorder="0" applyAlignment="0" applyProtection="0"/>
  </cellStyleXfs>
  <cellXfs count="699">
    <xf numFmtId="0" fontId="0" fillId="0" borderId="0" xfId="0"/>
    <xf numFmtId="0" fontId="5" fillId="0" borderId="0" xfId="0" applyFont="1" applyFill="1"/>
    <xf numFmtId="0" fontId="6" fillId="0" borderId="0"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6" fillId="0" borderId="2" xfId="3" applyFont="1" applyFill="1" applyBorder="1" applyAlignment="1">
      <alignment horizontal="center" vertical="center" wrapText="1"/>
    </xf>
    <xf numFmtId="166" fontId="4" fillId="0" borderId="2" xfId="3" applyNumberFormat="1" applyFont="1" applyFill="1" applyBorder="1" applyAlignment="1">
      <alignment horizontal="center" vertical="center" wrapText="1"/>
    </xf>
    <xf numFmtId="0" fontId="7" fillId="0" borderId="2" xfId="3" applyFont="1" applyFill="1" applyBorder="1" applyAlignment="1">
      <alignment horizontal="center" vertical="center" wrapText="1"/>
    </xf>
    <xf numFmtId="0" fontId="4" fillId="0" borderId="0" xfId="0" applyFont="1" applyFill="1"/>
    <xf numFmtId="0" fontId="5" fillId="0" borderId="2" xfId="3"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2" xfId="4" applyNumberFormat="1" applyFont="1" applyFill="1" applyBorder="1" applyAlignment="1">
      <alignment horizontal="center" vertical="center" wrapText="1"/>
    </xf>
    <xf numFmtId="3" fontId="4" fillId="0" borderId="2" xfId="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left" vertical="top"/>
    </xf>
    <xf numFmtId="0" fontId="6" fillId="0" borderId="0" xfId="0" applyFont="1" applyFill="1"/>
    <xf numFmtId="0" fontId="5" fillId="0" borderId="2" xfId="3" applyFont="1" applyFill="1" applyBorder="1" applyAlignment="1">
      <alignment horizontal="center" vertical="center"/>
    </xf>
    <xf numFmtId="0" fontId="6" fillId="0" borderId="2"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0" xfId="0" applyFont="1" applyFill="1"/>
    <xf numFmtId="0" fontId="5" fillId="0" borderId="2" xfId="3" applyNumberFormat="1" applyFont="1" applyFill="1" applyBorder="1" applyAlignment="1">
      <alignment horizontal="center" vertical="center" wrapText="1"/>
    </xf>
    <xf numFmtId="0" fontId="7" fillId="0" borderId="2" xfId="3" applyNumberFormat="1" applyFont="1" applyFill="1" applyBorder="1" applyAlignment="1">
      <alignment horizontal="center" vertical="center" wrapText="1"/>
    </xf>
    <xf numFmtId="0" fontId="5" fillId="0" borderId="2" xfId="5" applyFont="1" applyFill="1" applyBorder="1" applyAlignment="1">
      <alignment horizontal="center" vertical="center" wrapText="1"/>
    </xf>
    <xf numFmtId="2" fontId="5" fillId="0" borderId="2" xfId="3" applyNumberFormat="1" applyFont="1" applyFill="1" applyBorder="1" applyAlignment="1">
      <alignment horizontal="center" vertical="center" wrapText="1"/>
    </xf>
    <xf numFmtId="165" fontId="7" fillId="0" borderId="2" xfId="7" applyFont="1" applyFill="1" applyBorder="1" applyAlignment="1">
      <alignment horizontal="center" vertical="center" wrapText="1"/>
    </xf>
    <xf numFmtId="165" fontId="7" fillId="0" borderId="2" xfId="3" applyNumberFormat="1" applyFont="1" applyFill="1" applyBorder="1" applyAlignment="1">
      <alignment horizontal="center" vertical="center" wrapText="1"/>
    </xf>
    <xf numFmtId="0" fontId="7" fillId="0" borderId="2" xfId="15" applyFont="1" applyFill="1" applyBorder="1" applyAlignment="1">
      <alignment horizontal="center" vertical="center" wrapText="1"/>
    </xf>
    <xf numFmtId="165" fontId="7" fillId="0" borderId="2" xfId="15" applyNumberFormat="1" applyFont="1" applyFill="1" applyBorder="1" applyAlignment="1">
      <alignment horizontal="center" vertical="center" wrapText="1"/>
    </xf>
    <xf numFmtId="0" fontId="5" fillId="0" borderId="2" xfId="15" applyFont="1" applyFill="1" applyBorder="1" applyAlignment="1">
      <alignment horizontal="center" vertical="center" wrapText="1"/>
    </xf>
    <xf numFmtId="0" fontId="5" fillId="0" borderId="2" xfId="16"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xf>
    <xf numFmtId="0" fontId="5" fillId="0" borderId="0" xfId="0" applyFont="1" applyFill="1" applyAlignment="1">
      <alignment horizontal="center"/>
    </xf>
    <xf numFmtId="0" fontId="5" fillId="0" borderId="0" xfId="0" applyFont="1" applyFill="1" applyAlignment="1">
      <alignment horizontal="right"/>
    </xf>
    <xf numFmtId="0" fontId="14" fillId="0" borderId="0" xfId="0" applyFont="1" applyAlignment="1">
      <alignment horizontal="center" vertical="center"/>
    </xf>
    <xf numFmtId="0" fontId="14" fillId="0" borderId="0" xfId="0" applyFont="1"/>
    <xf numFmtId="0" fontId="14" fillId="0" borderId="6" xfId="3" applyFont="1" applyFill="1" applyBorder="1" applyAlignment="1">
      <alignment horizontal="center" vertical="center" wrapText="1"/>
    </xf>
    <xf numFmtId="167" fontId="13" fillId="0" borderId="2" xfId="0" applyNumberFormat="1" applyFont="1" applyBorder="1" applyAlignment="1">
      <alignment horizontal="center" vertical="center" wrapText="1"/>
    </xf>
    <xf numFmtId="168" fontId="14" fillId="0" borderId="0" xfId="0" applyNumberFormat="1" applyFont="1"/>
    <xf numFmtId="0" fontId="13" fillId="2" borderId="2" xfId="0" applyFont="1" applyFill="1" applyBorder="1" applyAlignment="1">
      <alignment horizontal="justify" vertical="center"/>
    </xf>
    <xf numFmtId="0" fontId="13" fillId="0" borderId="2" xfId="0" applyFont="1" applyBorder="1" applyAlignment="1">
      <alignment horizontal="center"/>
    </xf>
    <xf numFmtId="167" fontId="13" fillId="0" borderId="2" xfId="0" applyNumberFormat="1" applyFont="1" applyBorder="1"/>
    <xf numFmtId="3" fontId="16" fillId="2" borderId="2" xfId="1" applyNumberFormat="1" applyFont="1" applyFill="1" applyBorder="1" applyAlignment="1">
      <alignment horizontal="right" vertical="center" wrapText="1"/>
    </xf>
    <xf numFmtId="3" fontId="13" fillId="0" borderId="2" xfId="0" applyNumberFormat="1" applyFont="1" applyBorder="1"/>
    <xf numFmtId="0" fontId="17" fillId="2" borderId="2" xfId="0" applyFont="1" applyFill="1" applyBorder="1" applyAlignment="1">
      <alignment horizontal="center" vertical="center" wrapText="1"/>
    </xf>
    <xf numFmtId="0" fontId="17" fillId="2" borderId="2" xfId="0" applyFont="1" applyFill="1" applyBorder="1" applyAlignment="1">
      <alignment vertical="center" wrapText="1"/>
    </xf>
    <xf numFmtId="167" fontId="18" fillId="2" borderId="2" xfId="1" applyNumberFormat="1" applyFont="1" applyFill="1" applyBorder="1" applyAlignment="1">
      <alignment horizontal="right" vertical="center" wrapText="1"/>
    </xf>
    <xf numFmtId="3" fontId="18" fillId="2" borderId="2" xfId="1" applyNumberFormat="1" applyFont="1" applyFill="1" applyBorder="1" applyAlignment="1">
      <alignment horizontal="right" vertical="center" wrapText="1"/>
    </xf>
    <xf numFmtId="3" fontId="14" fillId="0" borderId="2" xfId="0" applyNumberFormat="1" applyFont="1" applyBorder="1" applyAlignment="1">
      <alignment vertical="center" wrapText="1"/>
    </xf>
    <xf numFmtId="0" fontId="14" fillId="0" borderId="2" xfId="0" applyFont="1" applyBorder="1" applyAlignment="1">
      <alignment horizontal="center" vertical="center"/>
    </xf>
    <xf numFmtId="0" fontId="17" fillId="2" borderId="2" xfId="0" applyFont="1" applyFill="1" applyBorder="1" applyAlignment="1">
      <alignment horizontal="left" vertical="center" wrapText="1"/>
    </xf>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xf>
    <xf numFmtId="0" fontId="19" fillId="2" borderId="2" xfId="0" applyFont="1" applyFill="1" applyBorder="1" applyAlignment="1">
      <alignment vertical="center" wrapText="1"/>
    </xf>
    <xf numFmtId="0" fontId="20" fillId="2" borderId="2" xfId="0" applyFont="1" applyFill="1" applyBorder="1" applyAlignment="1">
      <alignment vertical="center" wrapText="1"/>
    </xf>
    <xf numFmtId="0" fontId="21" fillId="0" borderId="2" xfId="0" applyFont="1" applyFill="1" applyBorder="1" applyAlignment="1">
      <alignment horizontal="center" vertical="center"/>
    </xf>
    <xf numFmtId="167" fontId="22" fillId="0" borderId="2" xfId="0" applyNumberFormat="1" applyFont="1" applyFill="1" applyBorder="1" applyAlignment="1">
      <alignment horizontal="right" vertical="center"/>
    </xf>
    <xf numFmtId="0" fontId="13" fillId="0" borderId="0" xfId="0" applyFont="1"/>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 fontId="19" fillId="0" borderId="2" xfId="17" applyNumberFormat="1" applyFont="1" applyFill="1" applyBorder="1" applyAlignment="1">
      <alignment horizontal="center" vertical="center" wrapText="1"/>
    </xf>
    <xf numFmtId="167" fontId="19" fillId="0" borderId="2" xfId="0" applyNumberFormat="1" applyFont="1" applyFill="1" applyBorder="1" applyAlignment="1">
      <alignment vertical="center"/>
    </xf>
    <xf numFmtId="167" fontId="19" fillId="0" borderId="2" xfId="0" applyNumberFormat="1" applyFont="1" applyFill="1" applyBorder="1" applyAlignment="1">
      <alignment horizontal="right" vertical="center"/>
    </xf>
    <xf numFmtId="167" fontId="19" fillId="0" borderId="2" xfId="1" applyNumberFormat="1" applyFont="1" applyFill="1" applyBorder="1" applyAlignment="1">
      <alignment vertical="center"/>
    </xf>
    <xf numFmtId="167" fontId="19" fillId="0" borderId="2" xfId="1" applyNumberFormat="1" applyFont="1" applyFill="1" applyBorder="1" applyAlignment="1">
      <alignment horizontal="right" vertical="center"/>
    </xf>
    <xf numFmtId="0" fontId="19" fillId="0" borderId="2" xfId="0" applyFont="1" applyFill="1" applyBorder="1" applyAlignment="1">
      <alignment vertical="center" wrapText="1"/>
    </xf>
    <xf numFmtId="167" fontId="19" fillId="0" borderId="2" xfId="1" applyNumberFormat="1" applyFont="1" applyFill="1" applyBorder="1" applyAlignment="1">
      <alignment horizontal="center" vertical="center" wrapText="1"/>
    </xf>
    <xf numFmtId="0" fontId="19" fillId="0" borderId="2" xfId="6" applyFont="1" applyFill="1" applyBorder="1" applyAlignment="1">
      <alignment vertical="center" wrapText="1"/>
    </xf>
    <xf numFmtId="3" fontId="19" fillId="0" borderId="2" xfId="17"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1" fontId="23" fillId="0" borderId="2" xfId="17" applyNumberFormat="1" applyFont="1" applyFill="1" applyBorder="1" applyAlignment="1">
      <alignment horizontal="center" vertical="center" wrapText="1"/>
    </xf>
    <xf numFmtId="167" fontId="14" fillId="0" borderId="0" xfId="0" applyNumberFormat="1" applyFont="1"/>
    <xf numFmtId="167" fontId="13" fillId="0" borderId="2" xfId="0" applyNumberFormat="1" applyFont="1" applyBorder="1" applyAlignment="1">
      <alignment horizontal="center" vertical="center"/>
    </xf>
    <xf numFmtId="0" fontId="13" fillId="0" borderId="0" xfId="0" applyFont="1" applyAlignment="1">
      <alignment horizontal="center" vertical="center"/>
    </xf>
    <xf numFmtId="0" fontId="24" fillId="0" borderId="2" xfId="0" applyFont="1" applyBorder="1" applyAlignment="1">
      <alignment horizontal="center" vertical="center"/>
    </xf>
    <xf numFmtId="0" fontId="21" fillId="0" borderId="2" xfId="6" applyFont="1" applyFill="1" applyBorder="1" applyAlignment="1">
      <alignment vertical="center" wrapText="1"/>
    </xf>
    <xf numFmtId="0" fontId="24" fillId="0" borderId="2" xfId="0" applyFont="1" applyBorder="1" applyAlignment="1">
      <alignment horizontal="center"/>
    </xf>
    <xf numFmtId="167" fontId="24" fillId="0" borderId="2" xfId="0" applyNumberFormat="1" applyFont="1" applyBorder="1" applyAlignment="1">
      <alignment horizontal="center" vertical="center"/>
    </xf>
    <xf numFmtId="167" fontId="24" fillId="0" borderId="2" xfId="0" applyNumberFormat="1" applyFont="1" applyBorder="1" applyAlignment="1">
      <alignment vertical="center"/>
    </xf>
    <xf numFmtId="0" fontId="24" fillId="0" borderId="0" xfId="0" applyFont="1"/>
    <xf numFmtId="0" fontId="14" fillId="0" borderId="2" xfId="0" applyFont="1" applyBorder="1" applyAlignment="1">
      <alignment vertical="center" wrapText="1"/>
    </xf>
    <xf numFmtId="3" fontId="14" fillId="0" borderId="2" xfId="0" applyNumberFormat="1" applyFont="1" applyBorder="1" applyAlignment="1">
      <alignment horizontal="right" vertical="center" wrapText="1"/>
    </xf>
    <xf numFmtId="0" fontId="24" fillId="0" borderId="2" xfId="0" applyFont="1" applyBorder="1" applyAlignment="1">
      <alignment vertical="center" wrapText="1"/>
    </xf>
    <xf numFmtId="167" fontId="21" fillId="0" borderId="2" xfId="0" applyNumberFormat="1" applyFont="1" applyFill="1" applyBorder="1" applyAlignment="1">
      <alignment vertical="center"/>
    </xf>
    <xf numFmtId="0" fontId="14" fillId="0" borderId="2" xfId="0" applyFont="1" applyBorder="1"/>
    <xf numFmtId="1" fontId="21" fillId="0" borderId="2" xfId="17" applyNumberFormat="1" applyFont="1" applyFill="1" applyBorder="1" applyAlignment="1">
      <alignment horizontal="center" vertical="center" wrapText="1"/>
    </xf>
    <xf numFmtId="0" fontId="24" fillId="0" borderId="2" xfId="0" applyFont="1" applyBorder="1"/>
    <xf numFmtId="0" fontId="13" fillId="0" borderId="2" xfId="0" applyFont="1" applyBorder="1"/>
    <xf numFmtId="0" fontId="25" fillId="0" borderId="2" xfId="0" applyFont="1" applyBorder="1" applyAlignment="1">
      <alignment horizontal="center" vertical="center"/>
    </xf>
    <xf numFmtId="0" fontId="25" fillId="0" borderId="2" xfId="0" applyFont="1" applyBorder="1"/>
    <xf numFmtId="0" fontId="14" fillId="0" borderId="2" xfId="0" applyFont="1" applyBorder="1" applyAlignment="1">
      <alignment horizontal="center" vertical="center" wrapText="1"/>
    </xf>
    <xf numFmtId="0" fontId="25" fillId="0" borderId="0" xfId="0" applyFont="1" applyAlignment="1">
      <alignment horizontal="center" vertical="center"/>
    </xf>
    <xf numFmtId="0" fontId="25" fillId="0" borderId="2" xfId="0" applyFont="1" applyFill="1" applyBorder="1" applyAlignment="1">
      <alignment vertical="center" wrapText="1"/>
    </xf>
    <xf numFmtId="0" fontId="17" fillId="0" borderId="9" xfId="0" applyFont="1" applyBorder="1" applyAlignment="1">
      <alignment horizontal="center" vertical="center" wrapText="1"/>
    </xf>
    <xf numFmtId="0" fontId="17" fillId="0" borderId="9" xfId="0" applyFont="1" applyBorder="1" applyAlignment="1">
      <alignment vertical="center" wrapText="1"/>
    </xf>
    <xf numFmtId="0" fontId="25" fillId="0" borderId="2" xfId="0" applyFont="1" applyFill="1" applyBorder="1" applyAlignment="1">
      <alignment wrapText="1"/>
    </xf>
    <xf numFmtId="0" fontId="14" fillId="0" borderId="0" xfId="0" applyFont="1" applyAlignment="1">
      <alignment vertical="center" wrapText="1"/>
    </xf>
    <xf numFmtId="0" fontId="14" fillId="0" borderId="2" xfId="0" applyFont="1" applyBorder="1" applyAlignment="1">
      <alignment horizontal="center"/>
    </xf>
    <xf numFmtId="0" fontId="14" fillId="0" borderId="10" xfId="0" applyFont="1" applyBorder="1" applyAlignment="1">
      <alignment horizontal="center" vertical="center"/>
    </xf>
    <xf numFmtId="0" fontId="17" fillId="0" borderId="2" xfId="0" applyFont="1" applyBorder="1" applyAlignment="1">
      <alignment vertical="center" wrapText="1"/>
    </xf>
    <xf numFmtId="0" fontId="19" fillId="0" borderId="2" xfId="0" applyFont="1" applyBorder="1" applyAlignment="1">
      <alignment horizontal="justify" vertical="center"/>
    </xf>
    <xf numFmtId="0" fontId="25" fillId="0" borderId="2" xfId="0" applyFont="1" applyFill="1" applyBorder="1" applyAlignment="1">
      <alignment horizontal="justify" vertical="center"/>
    </xf>
    <xf numFmtId="0" fontId="13" fillId="0" borderId="2" xfId="0" applyFont="1" applyFill="1" applyBorder="1" applyAlignment="1">
      <alignment vertical="center" wrapText="1"/>
    </xf>
    <xf numFmtId="167" fontId="24" fillId="0" borderId="2" xfId="0" applyNumberFormat="1" applyFont="1" applyBorder="1"/>
    <xf numFmtId="0" fontId="14" fillId="0" borderId="2" xfId="0" applyFont="1" applyBorder="1" applyAlignment="1">
      <alignment wrapText="1"/>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13" fillId="0" borderId="0" xfId="0" applyFont="1" applyFill="1" applyBorder="1" applyAlignment="1">
      <alignment horizontal="center" wrapText="1"/>
    </xf>
    <xf numFmtId="165" fontId="13" fillId="0" borderId="2" xfId="1" applyNumberFormat="1" applyFont="1" applyFill="1" applyBorder="1" applyAlignment="1">
      <alignment vertical="center" wrapText="1"/>
    </xf>
    <xf numFmtId="165" fontId="13" fillId="0" borderId="2" xfId="1" applyNumberFormat="1" applyFont="1" applyFill="1" applyBorder="1" applyAlignment="1">
      <alignment horizontal="left" vertical="center" wrapText="1"/>
    </xf>
    <xf numFmtId="165" fontId="24" fillId="0" borderId="2" xfId="1" applyNumberFormat="1" applyFont="1" applyFill="1" applyBorder="1" applyAlignment="1">
      <alignment vertical="center" wrapText="1"/>
    </xf>
    <xf numFmtId="0" fontId="24" fillId="0" borderId="2" xfId="0" applyFont="1" applyFill="1" applyBorder="1" applyAlignment="1">
      <alignment horizontal="center"/>
    </xf>
    <xf numFmtId="165" fontId="24" fillId="0" borderId="2" xfId="1" applyNumberFormat="1" applyFont="1" applyFill="1" applyBorder="1" applyAlignment="1">
      <alignment horizontal="left" vertical="center" wrapText="1"/>
    </xf>
    <xf numFmtId="165" fontId="14" fillId="0" borderId="2" xfId="40" applyNumberFormat="1" applyFont="1" applyFill="1" applyBorder="1" applyAlignment="1">
      <alignment horizontal="left" vertical="center" wrapText="1"/>
    </xf>
    <xf numFmtId="165" fontId="14" fillId="0" borderId="2" xfId="1" applyNumberFormat="1" applyFont="1" applyFill="1" applyBorder="1" applyAlignment="1">
      <alignment vertical="center" wrapText="1"/>
    </xf>
    <xf numFmtId="165" fontId="14" fillId="0" borderId="2" xfId="1" applyNumberFormat="1" applyFont="1" applyFill="1" applyBorder="1" applyAlignment="1">
      <alignment horizontal="left" vertical="center" wrapText="1"/>
    </xf>
    <xf numFmtId="0" fontId="24" fillId="0" borderId="5" xfId="0" applyFont="1" applyFill="1" applyBorder="1"/>
    <xf numFmtId="0" fontId="14" fillId="2" borderId="2" xfId="0" applyFont="1" applyFill="1" applyBorder="1" applyAlignment="1">
      <alignment horizontal="left" vertical="center" wrapText="1"/>
    </xf>
    <xf numFmtId="165" fontId="14" fillId="2" borderId="2" xfId="40" applyNumberFormat="1" applyFont="1" applyFill="1" applyBorder="1" applyAlignment="1">
      <alignment horizontal="left" vertical="center" wrapText="1"/>
    </xf>
    <xf numFmtId="165" fontId="14" fillId="2" borderId="2" xfId="0" applyNumberFormat="1" applyFont="1" applyFill="1" applyBorder="1" applyAlignment="1">
      <alignment vertical="center" wrapText="1"/>
    </xf>
    <xf numFmtId="165" fontId="14" fillId="2" borderId="2" xfId="0" applyNumberFormat="1" applyFont="1" applyFill="1" applyBorder="1" applyAlignment="1">
      <alignment horizontal="right" vertical="center" wrapText="1"/>
    </xf>
    <xf numFmtId="165" fontId="24" fillId="0" borderId="2" xfId="40" applyNumberFormat="1" applyFont="1" applyFill="1" applyBorder="1" applyAlignment="1">
      <alignment horizontal="left" vertical="center" wrapText="1"/>
    </xf>
    <xf numFmtId="0" fontId="13" fillId="2" borderId="3" xfId="0" applyFont="1" applyFill="1" applyBorder="1" applyAlignment="1">
      <alignment horizontal="center" vertical="center"/>
    </xf>
    <xf numFmtId="0" fontId="13" fillId="2" borderId="2" xfId="0" applyFont="1" applyFill="1" applyBorder="1"/>
    <xf numFmtId="165" fontId="13" fillId="2" borderId="2" xfId="0" applyNumberFormat="1" applyFont="1" applyFill="1" applyBorder="1" applyAlignment="1">
      <alignment vertical="center" wrapText="1"/>
    </xf>
    <xf numFmtId="0" fontId="14" fillId="2" borderId="3" xfId="0" applyFont="1" applyFill="1" applyBorder="1" applyAlignment="1">
      <alignment horizontal="center" vertical="center"/>
    </xf>
    <xf numFmtId="0" fontId="14" fillId="2" borderId="2" xfId="0" applyFont="1" applyFill="1" applyBorder="1" applyAlignment="1">
      <alignment vertical="center"/>
    </xf>
    <xf numFmtId="0" fontId="14" fillId="2" borderId="2" xfId="0" applyFont="1" applyFill="1" applyBorder="1" applyAlignment="1">
      <alignment vertical="center" wrapText="1"/>
    </xf>
    <xf numFmtId="0" fontId="4" fillId="0" borderId="2" xfId="3" applyFont="1" applyFill="1" applyBorder="1" applyAlignment="1">
      <alignment horizontal="center" vertical="center" wrapText="1"/>
    </xf>
    <xf numFmtId="166"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66" fontId="7" fillId="0" borderId="2" xfId="3" applyNumberFormat="1" applyFont="1" applyFill="1" applyBorder="1" applyAlignment="1">
      <alignment horizontal="center" vertical="center" wrapText="1"/>
    </xf>
    <xf numFmtId="166" fontId="5" fillId="0" borderId="2" xfId="3" applyNumberFormat="1" applyFont="1" applyFill="1" applyBorder="1" applyAlignment="1">
      <alignment horizontal="center" vertical="center" wrapText="1"/>
    </xf>
    <xf numFmtId="166" fontId="6" fillId="0" borderId="2" xfId="3" applyNumberFormat="1" applyFont="1" applyFill="1" applyBorder="1" applyAlignment="1">
      <alignment horizontal="center" vertical="center" wrapText="1"/>
    </xf>
    <xf numFmtId="166" fontId="7" fillId="0" borderId="2" xfId="0" applyNumberFormat="1" applyFont="1" applyFill="1" applyBorder="1" applyAlignment="1">
      <alignment horizontal="center" vertical="center" wrapText="1"/>
    </xf>
    <xf numFmtId="3" fontId="5" fillId="0" borderId="2" xfId="3" applyNumberFormat="1" applyFont="1" applyFill="1" applyBorder="1" applyAlignment="1">
      <alignment horizontal="center" vertical="center" wrapText="1"/>
    </xf>
    <xf numFmtId="0" fontId="5" fillId="3" borderId="2" xfId="3" applyFont="1" applyFill="1" applyBorder="1" applyAlignment="1">
      <alignment horizontal="center" vertical="center" wrapText="1"/>
    </xf>
    <xf numFmtId="0" fontId="30" fillId="3" borderId="2" xfId="3" applyFont="1" applyFill="1" applyBorder="1" applyAlignment="1">
      <alignment horizontal="center" vertical="center" wrapText="1"/>
    </xf>
    <xf numFmtId="166" fontId="30" fillId="3" borderId="2" xfId="3" applyNumberFormat="1" applyFont="1" applyFill="1" applyBorder="1" applyAlignment="1">
      <alignment horizontal="center" vertical="center" wrapText="1"/>
    </xf>
    <xf numFmtId="3" fontId="30" fillId="3" borderId="2" xfId="3" applyNumberFormat="1" applyFont="1" applyFill="1" applyBorder="1" applyAlignment="1">
      <alignment horizontal="center" vertical="center" wrapText="1"/>
    </xf>
    <xf numFmtId="0" fontId="30" fillId="3" borderId="2" xfId="3" applyFont="1" applyFill="1" applyBorder="1" applyAlignment="1">
      <alignment horizontal="center" vertical="center"/>
    </xf>
    <xf numFmtId="166" fontId="5" fillId="0" borderId="0" xfId="0" applyNumberFormat="1" applyFont="1" applyFill="1" applyAlignment="1">
      <alignment horizontal="right"/>
    </xf>
    <xf numFmtId="2" fontId="30" fillId="3" borderId="2" xfId="3" applyNumberFormat="1" applyFont="1" applyFill="1" applyBorder="1" applyAlignment="1">
      <alignment horizontal="center" vertical="center" wrapText="1"/>
    </xf>
    <xf numFmtId="0" fontId="30" fillId="3" borderId="2" xfId="5" applyFont="1" applyFill="1" applyBorder="1" applyAlignment="1">
      <alignment horizontal="center" vertical="center" wrapText="1"/>
    </xf>
    <xf numFmtId="0" fontId="5" fillId="2" borderId="2" xfId="3" applyFont="1" applyFill="1" applyBorder="1" applyAlignment="1">
      <alignment horizontal="center" vertical="center" wrapText="1"/>
    </xf>
    <xf numFmtId="165" fontId="5" fillId="2" borderId="2" xfId="7" applyFont="1" applyFill="1" applyBorder="1" applyAlignment="1">
      <alignment horizontal="center" vertical="center" wrapText="1"/>
    </xf>
    <xf numFmtId="166" fontId="5" fillId="2" borderId="2" xfId="3" applyNumberFormat="1" applyFont="1" applyFill="1" applyBorder="1" applyAlignment="1">
      <alignment horizontal="center" vertical="center" wrapText="1"/>
    </xf>
    <xf numFmtId="3" fontId="5" fillId="2" borderId="2" xfId="3" applyNumberFormat="1" applyFont="1" applyFill="1" applyBorder="1" applyAlignment="1">
      <alignment horizontal="center" vertical="center" wrapText="1"/>
    </xf>
    <xf numFmtId="0" fontId="5" fillId="2" borderId="2" xfId="3" applyFont="1" applyFill="1" applyBorder="1" applyAlignment="1">
      <alignment horizontal="center" vertical="center"/>
    </xf>
    <xf numFmtId="0" fontId="5" fillId="2" borderId="0" xfId="0" applyFont="1" applyFill="1"/>
    <xf numFmtId="0" fontId="5" fillId="2" borderId="2" xfId="14" applyFont="1" applyFill="1" applyBorder="1" applyAlignment="1">
      <alignment horizontal="center" vertical="center" wrapText="1"/>
    </xf>
    <xf numFmtId="0" fontId="30" fillId="2" borderId="2" xfId="3" applyFont="1" applyFill="1" applyBorder="1" applyAlignment="1">
      <alignment horizontal="center" vertical="center" wrapText="1"/>
    </xf>
    <xf numFmtId="0" fontId="30" fillId="2" borderId="0" xfId="0" applyFont="1" applyFill="1"/>
    <xf numFmtId="2" fontId="5" fillId="2" borderId="2" xfId="3" applyNumberFormat="1" applyFont="1" applyFill="1" applyBorder="1" applyAlignment="1">
      <alignment horizontal="center" vertical="center" wrapText="1"/>
    </xf>
    <xf numFmtId="0" fontId="5" fillId="2" borderId="2" xfId="5" applyFont="1" applyFill="1" applyBorder="1" applyAlignment="1">
      <alignment horizontal="center" vertical="center" wrapText="1"/>
    </xf>
    <xf numFmtId="0" fontId="7" fillId="2" borderId="2" xfId="3" applyFont="1" applyFill="1" applyBorder="1" applyAlignment="1">
      <alignment horizontal="center" vertical="center" wrapText="1"/>
    </xf>
    <xf numFmtId="165" fontId="7" fillId="2" borderId="2" xfId="3" applyNumberFormat="1" applyFont="1" applyFill="1" applyBorder="1" applyAlignment="1">
      <alignment horizontal="center" vertical="center" wrapText="1"/>
    </xf>
    <xf numFmtId="165" fontId="7" fillId="2" borderId="2" xfId="7" applyFont="1" applyFill="1" applyBorder="1" applyAlignment="1">
      <alignment horizontal="center" vertical="center" wrapText="1"/>
    </xf>
    <xf numFmtId="166" fontId="7" fillId="2" borderId="2" xfId="3" applyNumberFormat="1" applyFont="1" applyFill="1" applyBorder="1" applyAlignment="1">
      <alignment horizontal="center" vertical="center" wrapText="1"/>
    </xf>
    <xf numFmtId="0" fontId="6" fillId="2" borderId="2" xfId="3" applyFont="1" applyFill="1" applyBorder="1" applyAlignment="1">
      <alignment horizontal="center" vertical="center"/>
    </xf>
    <xf numFmtId="0" fontId="6" fillId="2" borderId="0" xfId="0" applyFont="1" applyFill="1"/>
    <xf numFmtId="0" fontId="5" fillId="2" borderId="2" xfId="16" applyFont="1" applyFill="1" applyBorder="1" applyAlignment="1">
      <alignment horizontal="center" vertical="center" wrapText="1"/>
    </xf>
    <xf numFmtId="0" fontId="5" fillId="2" borderId="2" xfId="15" applyFont="1" applyFill="1" applyBorder="1" applyAlignment="1">
      <alignment horizontal="center" vertical="center" wrapText="1"/>
    </xf>
    <xf numFmtId="0" fontId="31" fillId="2" borderId="2" xfId="3"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2" borderId="0" xfId="0" applyFont="1" applyFill="1" applyAlignment="1">
      <alignment horizontal="center" vertical="center" wrapText="1"/>
    </xf>
    <xf numFmtId="4" fontId="5" fillId="0" borderId="2" xfId="3"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4" fillId="0" borderId="0" xfId="0" applyFont="1" applyAlignment="1">
      <alignment horizontal="center"/>
    </xf>
    <xf numFmtId="0" fontId="13" fillId="0" borderId="2" xfId="0" applyFont="1" applyBorder="1" applyAlignment="1">
      <alignment horizontal="center" vertical="center"/>
    </xf>
    <xf numFmtId="0" fontId="14" fillId="0" borderId="2" xfId="39" applyFont="1" applyFill="1" applyBorder="1" applyAlignment="1">
      <alignment horizontal="center" vertical="center" wrapText="1"/>
    </xf>
    <xf numFmtId="0" fontId="14" fillId="0" borderId="2" xfId="0" applyFont="1" applyFill="1" applyBorder="1" applyAlignment="1">
      <alignment horizontal="center" vertical="center" wrapText="1"/>
    </xf>
    <xf numFmtId="0" fontId="27" fillId="0" borderId="0" xfId="0" applyFont="1" applyFill="1" applyAlignment="1">
      <alignment horizontal="center" vertical="center" wrapText="1"/>
    </xf>
    <xf numFmtId="0" fontId="0" fillId="0" borderId="0" xfId="0" applyFont="1"/>
    <xf numFmtId="165" fontId="32" fillId="0" borderId="2" xfId="40" applyNumberFormat="1" applyFont="1" applyFill="1" applyBorder="1" applyAlignment="1">
      <alignment horizontal="left" vertical="center" wrapText="1"/>
    </xf>
    <xf numFmtId="165" fontId="25" fillId="2" borderId="2" xfId="0" applyNumberFormat="1" applyFont="1" applyFill="1" applyBorder="1" applyAlignment="1">
      <alignment vertical="center" wrapText="1"/>
    </xf>
    <xf numFmtId="0" fontId="22" fillId="0" borderId="0" xfId="0" applyFont="1" applyFill="1" applyAlignment="1">
      <alignment horizontal="center" wrapText="1"/>
    </xf>
    <xf numFmtId="0" fontId="19" fillId="0" borderId="0" xfId="0" applyFont="1" applyFill="1"/>
    <xf numFmtId="0" fontId="19" fillId="0" borderId="0" xfId="0" applyFont="1" applyFill="1" applyAlignment="1">
      <alignment horizontal="center" vertical="center"/>
    </xf>
    <xf numFmtId="3" fontId="33" fillId="0" borderId="0" xfId="0" applyNumberFormat="1" applyFont="1" applyFill="1" applyBorder="1" applyAlignment="1">
      <alignment horizontal="center" vertical="center" wrapText="1"/>
    </xf>
    <xf numFmtId="0" fontId="33" fillId="0" borderId="0" xfId="0" applyNumberFormat="1"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0" xfId="0" applyFont="1" applyFill="1" applyBorder="1" applyAlignment="1">
      <alignment horizontal="center" vertical="center" wrapText="1"/>
    </xf>
    <xf numFmtId="0" fontId="15" fillId="0" borderId="1" xfId="0" applyFont="1" applyBorder="1" applyAlignment="1"/>
    <xf numFmtId="0" fontId="22" fillId="0" borderId="2" xfId="0" applyFont="1" applyFill="1" applyBorder="1" applyAlignment="1">
      <alignment horizontal="center" vertical="center" wrapText="1"/>
    </xf>
    <xf numFmtId="3" fontId="22" fillId="0" borderId="2" xfId="4" applyNumberFormat="1" applyFont="1" applyFill="1" applyBorder="1" applyAlignment="1">
      <alignment horizontal="center" vertical="center" wrapText="1"/>
    </xf>
    <xf numFmtId="0" fontId="22" fillId="0" borderId="2" xfId="4" applyNumberFormat="1" applyFont="1" applyFill="1" applyBorder="1" applyAlignment="1">
      <alignment horizontal="left" vertical="center" wrapText="1"/>
    </xf>
    <xf numFmtId="166" fontId="22" fillId="0" borderId="2" xfId="0" applyNumberFormat="1" applyFont="1" applyFill="1" applyBorder="1" applyAlignment="1">
      <alignment horizontal="right" vertical="center"/>
    </xf>
    <xf numFmtId="0" fontId="22" fillId="0" borderId="2" xfId="0" applyFont="1" applyFill="1" applyBorder="1" applyAlignment="1">
      <alignment vertical="center"/>
    </xf>
    <xf numFmtId="0" fontId="22" fillId="0" borderId="0" xfId="0" applyFont="1" applyFill="1" applyAlignment="1">
      <alignment horizontal="center" vertical="center"/>
    </xf>
    <xf numFmtId="3" fontId="22" fillId="2" borderId="2" xfId="4" applyNumberFormat="1" applyFont="1" applyFill="1" applyBorder="1" applyAlignment="1">
      <alignment horizontal="center" vertical="center" wrapText="1"/>
    </xf>
    <xf numFmtId="166" fontId="22" fillId="2" borderId="2" xfId="0" applyNumberFormat="1" applyFont="1" applyFill="1" applyBorder="1" applyAlignment="1">
      <alignment horizontal="right" vertical="center"/>
    </xf>
    <xf numFmtId="0" fontId="19" fillId="2" borderId="2" xfId="0" applyFont="1" applyFill="1" applyBorder="1" applyAlignment="1">
      <alignment vertical="center"/>
    </xf>
    <xf numFmtId="0" fontId="19" fillId="2" borderId="0" xfId="0" applyFont="1" applyFill="1" applyAlignment="1">
      <alignment horizontal="center" vertical="center"/>
    </xf>
    <xf numFmtId="3" fontId="19" fillId="2" borderId="2" xfId="10" applyNumberFormat="1" applyFont="1" applyFill="1" applyBorder="1" applyAlignment="1">
      <alignment horizontal="center" vertical="center" wrapText="1"/>
    </xf>
    <xf numFmtId="0" fontId="19" fillId="2" borderId="2" xfId="10" applyNumberFormat="1" applyFont="1" applyFill="1" applyBorder="1" applyAlignment="1">
      <alignment horizontal="center" vertical="center" wrapText="1"/>
    </xf>
    <xf numFmtId="166" fontId="19" fillId="2" borderId="2" xfId="0" applyNumberFormat="1" applyFont="1" applyFill="1" applyBorder="1" applyAlignment="1">
      <alignment horizontal="right" vertical="center"/>
    </xf>
    <xf numFmtId="166" fontId="19" fillId="2" borderId="2" xfId="0" applyNumberFormat="1" applyFont="1" applyFill="1" applyBorder="1" applyAlignment="1">
      <alignment vertical="center" wrapText="1"/>
    </xf>
    <xf numFmtId="166" fontId="19" fillId="2" borderId="2" xfId="10" applyNumberFormat="1" applyFont="1" applyFill="1" applyBorder="1" applyAlignment="1">
      <alignment vertical="center" wrapText="1"/>
    </xf>
    <xf numFmtId="0" fontId="19" fillId="2" borderId="2" xfId="10" applyFont="1" applyFill="1" applyBorder="1" applyAlignment="1">
      <alignment vertical="center" wrapText="1"/>
    </xf>
    <xf numFmtId="166" fontId="19" fillId="2" borderId="2" xfId="28" applyNumberFormat="1" applyFont="1" applyFill="1" applyBorder="1" applyAlignment="1">
      <alignment vertical="center" wrapText="1"/>
    </xf>
    <xf numFmtId="4" fontId="19" fillId="2" borderId="2" xfId="29" applyNumberFormat="1" applyFont="1" applyFill="1" applyBorder="1" applyAlignment="1">
      <alignment horizontal="left" vertical="center" wrapText="1"/>
    </xf>
    <xf numFmtId="166" fontId="19" fillId="2" borderId="2" xfId="29" applyNumberFormat="1" applyFont="1" applyFill="1" applyBorder="1" applyAlignment="1">
      <alignment vertical="center" wrapText="1"/>
    </xf>
    <xf numFmtId="4" fontId="19" fillId="2" borderId="2" xfId="30" applyNumberFormat="1" applyFont="1" applyFill="1" applyBorder="1" applyAlignment="1">
      <alignment horizontal="left" vertical="center" wrapText="1"/>
    </xf>
    <xf numFmtId="166" fontId="19" fillId="2" borderId="2" xfId="30" applyNumberFormat="1" applyFont="1" applyFill="1" applyBorder="1" applyAlignment="1">
      <alignment vertical="center" wrapText="1"/>
    </xf>
    <xf numFmtId="4" fontId="19" fillId="2" borderId="2" xfId="31" applyNumberFormat="1" applyFont="1" applyFill="1" applyBorder="1" applyAlignment="1">
      <alignment horizontal="left" vertical="center" wrapText="1"/>
    </xf>
    <xf numFmtId="4" fontId="19" fillId="2" borderId="2" xfId="32" applyNumberFormat="1" applyFont="1" applyFill="1" applyBorder="1" applyAlignment="1">
      <alignment horizontal="left" vertical="center" wrapText="1"/>
    </xf>
    <xf numFmtId="166" fontId="19" fillId="2" borderId="2" xfId="33" applyNumberFormat="1" applyFont="1" applyFill="1" applyBorder="1" applyAlignment="1">
      <alignment vertical="center" wrapText="1"/>
    </xf>
    <xf numFmtId="166" fontId="19" fillId="2" borderId="2" xfId="32" applyNumberFormat="1" applyFont="1" applyFill="1" applyBorder="1" applyAlignment="1">
      <alignment vertical="center" wrapText="1"/>
    </xf>
    <xf numFmtId="0" fontId="19" fillId="0" borderId="2" xfId="0" applyFont="1" applyFill="1" applyBorder="1" applyAlignment="1">
      <alignment vertical="center"/>
    </xf>
    <xf numFmtId="3" fontId="19" fillId="2" borderId="2" xfId="0" applyNumberFormat="1" applyFont="1" applyFill="1" applyBorder="1" applyAlignment="1">
      <alignment horizontal="center" vertical="center" wrapText="1"/>
    </xf>
    <xf numFmtId="0" fontId="19" fillId="2" borderId="2" xfId="4" applyNumberFormat="1" applyFont="1" applyFill="1" applyBorder="1" applyAlignment="1">
      <alignment horizontal="left" vertical="center" wrapText="1"/>
    </xf>
    <xf numFmtId="3" fontId="19" fillId="2" borderId="2" xfId="26" applyNumberFormat="1" applyFont="1" applyFill="1" applyBorder="1" applyAlignment="1">
      <alignment horizontal="center" vertical="center" wrapText="1"/>
    </xf>
    <xf numFmtId="0" fontId="19" fillId="2" borderId="2" xfId="26" applyNumberFormat="1" applyFont="1" applyFill="1" applyBorder="1" applyAlignment="1">
      <alignment horizontal="left" vertical="center" wrapText="1"/>
    </xf>
    <xf numFmtId="166" fontId="19" fillId="2" borderId="2" xfId="26" applyNumberFormat="1" applyFont="1" applyFill="1" applyBorder="1" applyAlignment="1">
      <alignment vertical="center" wrapText="1"/>
    </xf>
    <xf numFmtId="3" fontId="19" fillId="2" borderId="2" xfId="4" applyNumberFormat="1" applyFont="1" applyFill="1" applyBorder="1" applyAlignment="1">
      <alignment horizontal="center" vertical="center" wrapText="1"/>
    </xf>
    <xf numFmtId="3" fontId="19" fillId="2" borderId="2" xfId="4" quotePrefix="1" applyNumberFormat="1" applyFont="1" applyFill="1" applyBorder="1" applyAlignment="1">
      <alignment horizontal="center" vertical="center" wrapText="1"/>
    </xf>
    <xf numFmtId="0" fontId="19" fillId="2" borderId="2" xfId="0" applyNumberFormat="1" applyFont="1" applyFill="1" applyBorder="1" applyAlignment="1">
      <alignment horizontal="left" vertical="center" wrapText="1"/>
    </xf>
    <xf numFmtId="3"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166" fontId="19" fillId="0" borderId="2" xfId="0" applyNumberFormat="1" applyFont="1" applyFill="1" applyBorder="1" applyAlignment="1">
      <alignment horizontal="right" vertical="center"/>
    </xf>
    <xf numFmtId="166" fontId="19" fillId="0" borderId="2" xfId="0" applyNumberFormat="1" applyFont="1" applyFill="1" applyBorder="1" applyAlignment="1">
      <alignment vertical="center" wrapText="1"/>
    </xf>
    <xf numFmtId="166" fontId="19" fillId="2" borderId="2" xfId="4" applyNumberFormat="1" applyFont="1" applyFill="1" applyBorder="1" applyAlignment="1">
      <alignment vertical="center" wrapText="1"/>
    </xf>
    <xf numFmtId="166" fontId="19" fillId="2" borderId="2" xfId="13" applyNumberFormat="1" applyFont="1" applyFill="1" applyBorder="1" applyAlignment="1">
      <alignment vertical="center" wrapText="1"/>
    </xf>
    <xf numFmtId="3" fontId="22" fillId="0" borderId="2" xfId="0" applyNumberFormat="1" applyFont="1" applyFill="1" applyBorder="1" applyAlignment="1">
      <alignment horizontal="center" vertical="center" wrapText="1"/>
    </xf>
    <xf numFmtId="3" fontId="19" fillId="0" borderId="2" xfId="4" applyNumberFormat="1" applyFont="1" applyFill="1" applyBorder="1" applyAlignment="1">
      <alignment horizontal="center" vertical="center" wrapText="1"/>
    </xf>
    <xf numFmtId="0" fontId="19" fillId="0" borderId="2" xfId="4" applyNumberFormat="1" applyFont="1" applyFill="1" applyBorder="1" applyAlignment="1">
      <alignment horizontal="left" vertical="center" wrapText="1"/>
    </xf>
    <xf numFmtId="166" fontId="19" fillId="0" borderId="2" xfId="34" applyNumberFormat="1" applyFont="1" applyFill="1" applyBorder="1" applyAlignment="1">
      <alignment vertical="center" wrapText="1"/>
    </xf>
    <xf numFmtId="0" fontId="22" fillId="0" borderId="0" xfId="0" applyFont="1" applyFill="1"/>
    <xf numFmtId="0" fontId="19" fillId="2" borderId="0" xfId="0" applyFont="1" applyFill="1"/>
    <xf numFmtId="3" fontId="19" fillId="2" borderId="0" xfId="0" applyNumberFormat="1" applyFont="1" applyFill="1" applyAlignment="1">
      <alignment horizontal="center" vertical="center"/>
    </xf>
    <xf numFmtId="0" fontId="19" fillId="2" borderId="0" xfId="0" applyNumberFormat="1" applyFont="1" applyFill="1" applyAlignment="1">
      <alignment horizontal="left" vertical="center" wrapText="1"/>
    </xf>
    <xf numFmtId="0" fontId="19" fillId="2" borderId="0" xfId="0" applyFont="1" applyFill="1" applyAlignment="1">
      <alignment horizontal="left"/>
    </xf>
    <xf numFmtId="3" fontId="19" fillId="0" borderId="0" xfId="0" applyNumberFormat="1" applyFont="1" applyFill="1" applyAlignment="1">
      <alignment horizontal="center" vertical="center"/>
    </xf>
    <xf numFmtId="0" fontId="19" fillId="0" borderId="0" xfId="0" applyNumberFormat="1" applyFont="1" applyFill="1" applyAlignment="1">
      <alignment horizontal="left" vertical="center" wrapText="1"/>
    </xf>
    <xf numFmtId="0" fontId="19" fillId="0" borderId="0" xfId="0" applyFont="1" applyFill="1" applyAlignment="1">
      <alignment horizontal="left"/>
    </xf>
    <xf numFmtId="0" fontId="4" fillId="0" borderId="2" xfId="3" applyFont="1" applyFill="1" applyBorder="1" applyAlignment="1">
      <alignment horizontal="center" vertical="center" wrapText="1"/>
    </xf>
    <xf numFmtId="0" fontId="6" fillId="0" borderId="0" xfId="3" applyFont="1" applyFill="1" applyBorder="1" applyAlignment="1">
      <alignment horizontal="left" vertical="center" wrapText="1"/>
    </xf>
    <xf numFmtId="0" fontId="6" fillId="0" borderId="0" xfId="3" applyFont="1" applyFill="1" applyBorder="1" applyAlignment="1">
      <alignment horizontal="right" vertical="center" wrapText="1"/>
    </xf>
    <xf numFmtId="0" fontId="4" fillId="0" borderId="2" xfId="0" applyFont="1" applyFill="1" applyBorder="1" applyAlignment="1">
      <alignment vertical="center" wrapText="1"/>
    </xf>
    <xf numFmtId="166" fontId="4" fillId="0" borderId="2" xfId="0" applyNumberFormat="1" applyFont="1" applyFill="1" applyBorder="1" applyAlignment="1">
      <alignment vertical="center" wrapText="1"/>
    </xf>
    <xf numFmtId="0" fontId="7"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66" fontId="7" fillId="0" borderId="2" xfId="3"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166" fontId="5" fillId="0" borderId="2" xfId="3" applyNumberFormat="1" applyFont="1" applyFill="1" applyBorder="1" applyAlignment="1">
      <alignment horizontal="right" vertical="center" wrapText="1"/>
    </xf>
    <xf numFmtId="166" fontId="5" fillId="0" borderId="2" xfId="0" applyNumberFormat="1" applyFont="1" applyFill="1" applyBorder="1" applyAlignment="1">
      <alignment vertical="center" wrapText="1"/>
    </xf>
    <xf numFmtId="0" fontId="5" fillId="0" borderId="2" xfId="0" applyFont="1" applyFill="1" applyBorder="1" applyAlignment="1">
      <alignment horizontal="right" vertical="center" wrapText="1"/>
    </xf>
    <xf numFmtId="0" fontId="7" fillId="0" borderId="4" xfId="0" applyFont="1" applyFill="1" applyBorder="1" applyAlignment="1">
      <alignment horizontal="left" vertical="center" wrapText="1"/>
    </xf>
    <xf numFmtId="0" fontId="6" fillId="0" borderId="2" xfId="3" applyFont="1" applyFill="1" applyBorder="1" applyAlignment="1">
      <alignment horizontal="right" vertical="center" wrapText="1"/>
    </xf>
    <xf numFmtId="166" fontId="6" fillId="0" borderId="2" xfId="3" applyNumberFormat="1" applyFont="1" applyFill="1" applyBorder="1" applyAlignment="1">
      <alignment horizontal="right" vertical="center" wrapText="1"/>
    </xf>
    <xf numFmtId="166" fontId="4" fillId="0" borderId="2" xfId="3" applyNumberFormat="1" applyFont="1" applyFill="1" applyBorder="1" applyAlignment="1">
      <alignment horizontal="right" vertical="center" wrapText="1"/>
    </xf>
    <xf numFmtId="0" fontId="4" fillId="0" borderId="2" xfId="3" applyFont="1" applyFill="1" applyBorder="1" applyAlignment="1">
      <alignment horizontal="right" vertical="center" wrapTex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xf numFmtId="166" fontId="7" fillId="0" borderId="2" xfId="0" applyNumberFormat="1" applyFont="1" applyFill="1" applyBorder="1" applyAlignment="1">
      <alignment horizontal="right"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166" fontId="5" fillId="0" borderId="2" xfId="0" applyNumberFormat="1" applyFont="1" applyFill="1" applyBorder="1" applyAlignment="1">
      <alignment horizontal="right" vertical="center"/>
    </xf>
    <xf numFmtId="0" fontId="5" fillId="0" borderId="2" xfId="0" applyFont="1" applyFill="1" applyBorder="1" applyAlignment="1">
      <alignment horizontal="right"/>
    </xf>
    <xf numFmtId="0" fontId="5" fillId="0" borderId="2" xfId="0" applyFont="1" applyFill="1" applyBorder="1" applyAlignment="1">
      <alignment horizontal="right" vertical="center"/>
    </xf>
    <xf numFmtId="0" fontId="5" fillId="0" borderId="2" xfId="0" applyFont="1" applyFill="1" applyBorder="1" applyAlignment="1">
      <alignment horizontal="center"/>
    </xf>
    <xf numFmtId="166" fontId="7" fillId="0" borderId="2" xfId="3" applyNumberFormat="1" applyFont="1" applyFill="1" applyBorder="1" applyAlignment="1">
      <alignment horizontal="right" vertical="center"/>
    </xf>
    <xf numFmtId="0" fontId="7" fillId="0" borderId="2" xfId="3" applyFont="1" applyFill="1" applyBorder="1" applyAlignment="1">
      <alignment horizontal="right" vertical="center" wrapText="1"/>
    </xf>
    <xf numFmtId="0" fontId="5" fillId="0" borderId="2" xfId="3" applyFont="1" applyFill="1" applyBorder="1" applyAlignment="1">
      <alignment horizontal="right" vertical="center"/>
    </xf>
    <xf numFmtId="3" fontId="5" fillId="0" borderId="2" xfId="3" applyNumberFormat="1" applyFont="1" applyFill="1" applyBorder="1" applyAlignment="1">
      <alignment horizontal="right" vertical="center" wrapText="1"/>
    </xf>
    <xf numFmtId="0" fontId="7" fillId="0" borderId="2" xfId="0" applyFont="1" applyFill="1" applyBorder="1" applyAlignment="1">
      <alignment horizontal="right" vertical="center"/>
    </xf>
    <xf numFmtId="1" fontId="4" fillId="0" borderId="2" xfId="0" applyNumberFormat="1" applyFont="1" applyFill="1" applyBorder="1" applyAlignment="1">
      <alignment horizontal="center" vertical="center" wrapText="1"/>
    </xf>
    <xf numFmtId="1" fontId="4"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right" vertical="center" wrapText="1"/>
    </xf>
    <xf numFmtId="3" fontId="5" fillId="0" borderId="2" xfId="0" applyNumberFormat="1" applyFont="1" applyFill="1" applyBorder="1" applyAlignment="1">
      <alignment horizontal="right" vertical="center"/>
    </xf>
    <xf numFmtId="1"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3" fontId="4" fillId="0" borderId="2" xfId="0" applyNumberFormat="1" applyFont="1" applyFill="1" applyBorder="1" applyAlignment="1">
      <alignment horizontal="right" vertical="center"/>
    </xf>
    <xf numFmtId="166" fontId="4" fillId="0" borderId="2" xfId="0" applyNumberFormat="1" applyFont="1" applyFill="1" applyBorder="1" applyAlignment="1">
      <alignment horizontal="right" vertical="center"/>
    </xf>
    <xf numFmtId="0" fontId="4" fillId="0" borderId="2" xfId="0" applyFont="1" applyFill="1" applyBorder="1" applyAlignment="1">
      <alignment horizontal="center"/>
    </xf>
    <xf numFmtId="0" fontId="5" fillId="0" borderId="2" xfId="0" applyFont="1" applyFill="1" applyBorder="1" applyAlignment="1">
      <alignment vertical="center"/>
    </xf>
    <xf numFmtId="3" fontId="5" fillId="0" borderId="2" xfId="0" applyNumberFormat="1" applyFont="1" applyFill="1" applyBorder="1" applyAlignment="1">
      <alignment horizontal="center" vertical="center"/>
    </xf>
    <xf numFmtId="166" fontId="5" fillId="0" borderId="2" xfId="0" applyNumberFormat="1" applyFont="1" applyFill="1" applyBorder="1" applyAlignment="1">
      <alignment horizontal="center" vertical="center"/>
    </xf>
    <xf numFmtId="0" fontId="4" fillId="0" borderId="2" xfId="0" applyFont="1" applyFill="1" applyBorder="1"/>
    <xf numFmtId="0" fontId="5" fillId="0" borderId="2" xfId="0" applyFont="1" applyFill="1" applyBorder="1" applyAlignment="1">
      <alignment horizontal="justify" vertical="center" wrapText="1"/>
    </xf>
    <xf numFmtId="166" fontId="5" fillId="0" borderId="2" xfId="0" applyNumberFormat="1" applyFont="1" applyFill="1" applyBorder="1" applyAlignment="1">
      <alignment horizontal="right"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horizontal="center"/>
    </xf>
    <xf numFmtId="0" fontId="6" fillId="0" borderId="2" xfId="0" applyFont="1" applyFill="1" applyBorder="1"/>
    <xf numFmtId="3" fontId="6" fillId="0" borderId="2" xfId="0" applyNumberFormat="1" applyFont="1" applyFill="1" applyBorder="1" applyAlignment="1">
      <alignment horizontal="right" vertical="center"/>
    </xf>
    <xf numFmtId="166" fontId="6" fillId="0" borderId="2" xfId="0" applyNumberFormat="1" applyFont="1" applyFill="1" applyBorder="1" applyAlignment="1">
      <alignment horizontal="right" vertical="center" wrapText="1"/>
    </xf>
    <xf numFmtId="3" fontId="4" fillId="0" borderId="2" xfId="0" applyNumberFormat="1" applyFont="1" applyFill="1" applyBorder="1" applyAlignment="1">
      <alignment vertical="center" wrapText="1"/>
    </xf>
    <xf numFmtId="0" fontId="5" fillId="0" borderId="2" xfId="0" applyFont="1" applyFill="1" applyBorder="1"/>
    <xf numFmtId="0" fontId="5" fillId="0" borderId="2" xfId="0" applyFont="1" applyFill="1" applyBorder="1" applyAlignment="1">
      <alignment horizontal="left" wrapText="1"/>
    </xf>
    <xf numFmtId="4" fontId="5" fillId="2" borderId="2" xfId="3" applyNumberFormat="1" applyFont="1" applyFill="1" applyBorder="1" applyAlignment="1">
      <alignment horizontal="center" vertical="center" wrapText="1"/>
    </xf>
    <xf numFmtId="171" fontId="5" fillId="0" borderId="2" xfId="3" applyNumberFormat="1" applyFont="1" applyFill="1" applyBorder="1" applyAlignment="1">
      <alignment horizontal="center" vertical="center" wrapText="1"/>
    </xf>
    <xf numFmtId="0" fontId="22" fillId="2" borderId="2" xfId="4" applyNumberFormat="1" applyFont="1" applyFill="1" applyBorder="1" applyAlignment="1">
      <alignment horizontal="left" vertical="center" wrapText="1"/>
    </xf>
    <xf numFmtId="166" fontId="19" fillId="2" borderId="2" xfId="2" applyNumberFormat="1" applyFont="1" applyFill="1" applyBorder="1" applyAlignment="1">
      <alignment vertical="center" wrapText="1"/>
    </xf>
    <xf numFmtId="172" fontId="7" fillId="0" borderId="2" xfId="3" applyNumberFormat="1" applyFont="1" applyFill="1" applyBorder="1" applyAlignment="1">
      <alignment horizontal="center" vertical="center" wrapText="1"/>
    </xf>
    <xf numFmtId="172" fontId="4" fillId="0" borderId="2" xfId="3" applyNumberFormat="1" applyFont="1" applyFill="1" applyBorder="1" applyAlignment="1">
      <alignment horizontal="center" vertical="center" wrapText="1"/>
    </xf>
    <xf numFmtId="172" fontId="6" fillId="0" borderId="0" xfId="3" applyNumberFormat="1" applyFont="1" applyFill="1" applyBorder="1" applyAlignment="1">
      <alignment horizontal="right" vertical="center" wrapText="1"/>
    </xf>
    <xf numFmtId="172" fontId="4" fillId="0" borderId="6" xfId="3" applyNumberFormat="1" applyFont="1" applyFill="1" applyBorder="1" applyAlignment="1">
      <alignment horizontal="center" vertical="center" wrapText="1"/>
    </xf>
    <xf numFmtId="172" fontId="4" fillId="0" borderId="2" xfId="0" applyNumberFormat="1" applyFont="1" applyFill="1" applyBorder="1" applyAlignment="1">
      <alignment vertical="center" wrapText="1"/>
    </xf>
    <xf numFmtId="172" fontId="7" fillId="0" borderId="2" xfId="3" applyNumberFormat="1" applyFont="1" applyFill="1" applyBorder="1" applyAlignment="1">
      <alignment horizontal="right" vertical="center" wrapText="1"/>
    </xf>
    <xf numFmtId="172" fontId="5" fillId="0" borderId="2" xfId="0" applyNumberFormat="1" applyFont="1" applyFill="1" applyBorder="1" applyAlignment="1">
      <alignment vertical="center" wrapText="1"/>
    </xf>
    <xf numFmtId="172" fontId="5" fillId="0" borderId="2" xfId="3" applyNumberFormat="1" applyFont="1" applyFill="1" applyBorder="1" applyAlignment="1">
      <alignment horizontal="right" vertical="center" wrapText="1"/>
    </xf>
    <xf numFmtId="172" fontId="4" fillId="0" borderId="2" xfId="3" applyNumberFormat="1" applyFont="1" applyFill="1" applyBorder="1" applyAlignment="1">
      <alignment horizontal="right" vertical="center" wrapText="1"/>
    </xf>
    <xf numFmtId="172" fontId="5" fillId="0" borderId="2" xfId="3" applyNumberFormat="1" applyFont="1" applyFill="1" applyBorder="1" applyAlignment="1">
      <alignment horizontal="center" vertical="center" wrapText="1"/>
    </xf>
    <xf numFmtId="172" fontId="4" fillId="0" borderId="2" xfId="0" applyNumberFormat="1" applyFont="1" applyFill="1" applyBorder="1" applyAlignment="1">
      <alignment horizontal="center" vertical="center" wrapText="1"/>
    </xf>
    <xf numFmtId="172" fontId="7" fillId="0" borderId="2" xfId="0" applyNumberFormat="1" applyFont="1" applyFill="1" applyBorder="1" applyAlignment="1">
      <alignment horizontal="center" vertical="center" wrapText="1"/>
    </xf>
    <xf numFmtId="172" fontId="5" fillId="2" borderId="2" xfId="3" applyNumberFormat="1" applyFont="1" applyFill="1" applyBorder="1" applyAlignment="1">
      <alignment horizontal="center" vertical="center" wrapText="1"/>
    </xf>
    <xf numFmtId="172" fontId="30" fillId="3" borderId="2" xfId="3" applyNumberFormat="1" applyFont="1" applyFill="1" applyBorder="1" applyAlignment="1">
      <alignment horizontal="center" vertical="center" wrapText="1"/>
    </xf>
    <xf numFmtId="172" fontId="7" fillId="2" borderId="2" xfId="3" applyNumberFormat="1" applyFont="1" applyFill="1" applyBorder="1" applyAlignment="1">
      <alignment horizontal="center" vertical="center" wrapText="1"/>
    </xf>
    <xf numFmtId="172" fontId="30" fillId="3" borderId="2" xfId="0" applyNumberFormat="1" applyFont="1" applyFill="1" applyBorder="1" applyAlignment="1">
      <alignment horizontal="center" vertical="center" wrapText="1"/>
    </xf>
    <xf numFmtId="172" fontId="7" fillId="0" borderId="2" xfId="0" applyNumberFormat="1" applyFont="1" applyFill="1" applyBorder="1" applyAlignment="1">
      <alignment horizontal="right" vertical="center"/>
    </xf>
    <xf numFmtId="172" fontId="5" fillId="0" borderId="2" xfId="0" applyNumberFormat="1" applyFont="1" applyFill="1" applyBorder="1" applyAlignment="1">
      <alignment horizontal="right" vertical="center"/>
    </xf>
    <xf numFmtId="172" fontId="7" fillId="0" borderId="2" xfId="3" applyNumberFormat="1" applyFont="1" applyFill="1" applyBorder="1" applyAlignment="1">
      <alignment horizontal="right" vertical="center"/>
    </xf>
    <xf numFmtId="172" fontId="4" fillId="0" borderId="2" xfId="0" applyNumberFormat="1" applyFont="1" applyFill="1" applyBorder="1" applyAlignment="1">
      <alignment horizontal="right" vertical="center"/>
    </xf>
    <xf numFmtId="172" fontId="5" fillId="0" borderId="2" xfId="0" applyNumberFormat="1" applyFont="1" applyFill="1" applyBorder="1" applyAlignment="1">
      <alignment horizontal="center" vertical="center"/>
    </xf>
    <xf numFmtId="172" fontId="5" fillId="0" borderId="2" xfId="0" applyNumberFormat="1" applyFont="1" applyFill="1" applyBorder="1" applyAlignment="1">
      <alignment horizontal="right" vertical="center" wrapText="1"/>
    </xf>
    <xf numFmtId="172" fontId="6" fillId="0" borderId="2" xfId="0" applyNumberFormat="1" applyFont="1" applyFill="1" applyBorder="1" applyAlignment="1">
      <alignment horizontal="right" vertical="center" wrapText="1"/>
    </xf>
    <xf numFmtId="172" fontId="5" fillId="0" borderId="0" xfId="0" applyNumberFormat="1" applyFont="1" applyFill="1" applyAlignment="1">
      <alignment horizontal="right"/>
    </xf>
    <xf numFmtId="0" fontId="4" fillId="0" borderId="2" xfId="3" applyFont="1" applyFill="1" applyBorder="1" applyAlignment="1">
      <alignment horizontal="center" vertical="center" wrapText="1"/>
    </xf>
    <xf numFmtId="0" fontId="4" fillId="0" borderId="2" xfId="3" applyFont="1" applyFill="1" applyBorder="1" applyAlignment="1">
      <alignment horizontal="center" vertical="center" wrapText="1"/>
    </xf>
    <xf numFmtId="166" fontId="19" fillId="3" borderId="2" xfId="33" applyNumberFormat="1" applyFont="1" applyFill="1" applyBorder="1" applyAlignment="1">
      <alignment vertical="center" wrapText="1"/>
    </xf>
    <xf numFmtId="166" fontId="33" fillId="0" borderId="0" xfId="0" applyNumberFormat="1" applyFont="1" applyFill="1" applyBorder="1" applyAlignment="1">
      <alignment horizontal="left" vertical="center" wrapText="1"/>
    </xf>
    <xf numFmtId="166" fontId="25" fillId="0" borderId="2" xfId="0" applyNumberFormat="1" applyFont="1" applyFill="1" applyBorder="1" applyAlignment="1">
      <alignment horizontal="right" vertical="center"/>
    </xf>
    <xf numFmtId="4" fontId="22" fillId="0" borderId="2" xfId="0" applyNumberFormat="1" applyFont="1" applyFill="1" applyBorder="1" applyAlignment="1">
      <alignment horizontal="right" vertical="center"/>
    </xf>
    <xf numFmtId="4" fontId="25" fillId="0" borderId="2" xfId="0" applyNumberFormat="1" applyFont="1" applyFill="1" applyBorder="1" applyAlignment="1">
      <alignment horizontal="right" vertical="center"/>
    </xf>
    <xf numFmtId="4" fontId="22" fillId="2" borderId="2" xfId="0" applyNumberFormat="1" applyFont="1" applyFill="1" applyBorder="1" applyAlignment="1">
      <alignment horizontal="right" vertical="center"/>
    </xf>
    <xf numFmtId="4" fontId="19" fillId="2" borderId="2" xfId="0" applyNumberFormat="1" applyFont="1" applyFill="1" applyBorder="1" applyAlignment="1">
      <alignment vertical="center"/>
    </xf>
    <xf numFmtId="4" fontId="19" fillId="2" borderId="2" xfId="10" applyNumberFormat="1" applyFont="1" applyFill="1" applyBorder="1" applyAlignment="1">
      <alignment vertical="center" wrapText="1"/>
    </xf>
    <xf numFmtId="4" fontId="19" fillId="2" borderId="2" xfId="0" applyNumberFormat="1" applyFont="1" applyFill="1" applyBorder="1" applyAlignment="1">
      <alignment vertical="center" wrapText="1"/>
    </xf>
    <xf numFmtId="4" fontId="19" fillId="2" borderId="2" xfId="26" applyNumberFormat="1" applyFont="1" applyFill="1" applyBorder="1" applyAlignment="1">
      <alignment vertical="center" wrapText="1"/>
    </xf>
    <xf numFmtId="4" fontId="19" fillId="0" borderId="2" xfId="0" applyNumberFormat="1" applyFont="1" applyFill="1" applyBorder="1" applyAlignment="1">
      <alignment vertical="center" wrapText="1"/>
    </xf>
    <xf numFmtId="4" fontId="19" fillId="2" borderId="2" xfId="13" applyNumberFormat="1" applyFont="1" applyFill="1" applyBorder="1" applyAlignment="1">
      <alignment vertical="center" wrapText="1"/>
    </xf>
    <xf numFmtId="4" fontId="19" fillId="2" borderId="2" xfId="4" applyNumberFormat="1" applyFont="1" applyFill="1" applyBorder="1" applyAlignment="1">
      <alignment vertical="center" wrapText="1"/>
    </xf>
    <xf numFmtId="4" fontId="19" fillId="0" borderId="2" xfId="34" applyNumberFormat="1" applyFont="1" applyFill="1" applyBorder="1" applyAlignment="1">
      <alignment vertical="center" wrapText="1"/>
    </xf>
    <xf numFmtId="4" fontId="19" fillId="2" borderId="2" xfId="34" applyNumberFormat="1" applyFont="1" applyFill="1" applyBorder="1" applyAlignment="1">
      <alignment vertical="center" wrapText="1"/>
    </xf>
    <xf numFmtId="4" fontId="25" fillId="2" borderId="2" xfId="0" applyNumberFormat="1" applyFont="1" applyFill="1" applyBorder="1" applyAlignment="1">
      <alignment horizontal="right" vertical="center"/>
    </xf>
    <xf numFmtId="4" fontId="19" fillId="2" borderId="2" xfId="0" applyNumberFormat="1" applyFont="1" applyFill="1" applyBorder="1" applyAlignment="1">
      <alignment horizontal="right" vertical="center"/>
    </xf>
    <xf numFmtId="4" fontId="19" fillId="0" borderId="2" xfId="0" applyNumberFormat="1" applyFont="1" applyFill="1" applyBorder="1" applyAlignment="1">
      <alignment horizontal="right" vertical="center"/>
    </xf>
    <xf numFmtId="166" fontId="33" fillId="0" borderId="0" xfId="0" applyNumberFormat="1" applyFont="1" applyFill="1" applyBorder="1" applyAlignment="1">
      <alignment horizontal="center" vertical="center" wrapText="1"/>
    </xf>
    <xf numFmtId="4" fontId="19" fillId="3" borderId="2" xfId="0" applyNumberFormat="1" applyFont="1" applyFill="1" applyBorder="1" applyAlignment="1">
      <alignment vertical="center" wrapText="1"/>
    </xf>
    <xf numFmtId="166" fontId="19" fillId="3" borderId="2" xfId="10" applyNumberFormat="1" applyFont="1" applyFill="1" applyBorder="1" applyAlignment="1">
      <alignment vertical="center" wrapText="1"/>
    </xf>
    <xf numFmtId="167" fontId="4" fillId="0" borderId="2" xfId="1" applyNumberFormat="1" applyFont="1" applyFill="1" applyBorder="1" applyAlignment="1">
      <alignment horizontal="center" vertical="center" wrapText="1"/>
    </xf>
    <xf numFmtId="167" fontId="5" fillId="0" borderId="2" xfId="1" applyNumberFormat="1" applyFont="1" applyFill="1" applyBorder="1" applyAlignment="1">
      <alignment horizontal="center" vertical="center"/>
    </xf>
    <xf numFmtId="167" fontId="7" fillId="0" borderId="2" xfId="1" applyNumberFormat="1" applyFont="1" applyFill="1" applyBorder="1" applyAlignment="1">
      <alignment horizontal="center" vertical="center" wrapText="1"/>
    </xf>
    <xf numFmtId="167" fontId="6" fillId="0" borderId="2" xfId="1" applyNumberFormat="1" applyFont="1" applyFill="1" applyBorder="1" applyAlignment="1">
      <alignment horizontal="center" vertical="center"/>
    </xf>
    <xf numFmtId="165" fontId="4" fillId="0" borderId="2" xfId="1" applyFont="1" applyFill="1" applyBorder="1" applyAlignment="1">
      <alignment horizontal="right" vertical="center" wrapText="1"/>
    </xf>
    <xf numFmtId="165" fontId="7" fillId="0" borderId="2" xfId="1" applyFont="1" applyFill="1" applyBorder="1" applyAlignment="1">
      <alignment horizontal="center"/>
    </xf>
    <xf numFmtId="0" fontId="5" fillId="2" borderId="2" xfId="3" applyFont="1" applyFill="1" applyBorder="1" applyAlignment="1">
      <alignment horizontal="left" vertical="center" wrapText="1"/>
    </xf>
    <xf numFmtId="0" fontId="7" fillId="0" borderId="2" xfId="3" applyFont="1" applyFill="1" applyBorder="1" applyAlignment="1">
      <alignment horizontal="left" vertical="center" wrapText="1"/>
    </xf>
    <xf numFmtId="0" fontId="30" fillId="3" borderId="2" xfId="3" applyFont="1" applyFill="1" applyBorder="1" applyAlignment="1">
      <alignment horizontal="left" vertical="center" wrapText="1"/>
    </xf>
    <xf numFmtId="0" fontId="5" fillId="0" borderId="2" xfId="3" applyFont="1" applyFill="1" applyBorder="1" applyAlignment="1">
      <alignment horizontal="left" vertical="center" wrapText="1"/>
    </xf>
    <xf numFmtId="0" fontId="5" fillId="0" borderId="2" xfId="5" applyFont="1" applyFill="1" applyBorder="1" applyAlignment="1">
      <alignment horizontal="left" vertical="center" wrapText="1"/>
    </xf>
    <xf numFmtId="0" fontId="5" fillId="2" borderId="2" xfId="12" applyNumberFormat="1" applyFont="1" applyFill="1" applyBorder="1" applyAlignment="1" applyProtection="1">
      <alignment horizontal="left" vertical="center" wrapText="1"/>
      <protection locked="0"/>
    </xf>
    <xf numFmtId="0" fontId="5" fillId="2" borderId="2" xfId="13" applyFont="1" applyFill="1" applyBorder="1" applyAlignment="1">
      <alignment horizontal="left" vertical="center" wrapText="1"/>
    </xf>
    <xf numFmtId="0" fontId="30" fillId="3" borderId="2" xfId="12" applyNumberFormat="1" applyFont="1" applyFill="1" applyBorder="1" applyAlignment="1" applyProtection="1">
      <alignment horizontal="left" vertical="center" wrapText="1"/>
      <protection locked="0"/>
    </xf>
    <xf numFmtId="0" fontId="7" fillId="0" borderId="2" xfId="12" applyNumberFormat="1" applyFont="1" applyFill="1" applyBorder="1" applyAlignment="1" applyProtection="1">
      <alignment horizontal="left" vertical="center" wrapText="1"/>
      <protection locked="0"/>
    </xf>
    <xf numFmtId="0" fontId="7" fillId="2" borderId="2" xfId="3" applyFont="1" applyFill="1" applyBorder="1" applyAlignment="1">
      <alignment horizontal="left" vertical="center" wrapText="1"/>
    </xf>
    <xf numFmtId="3" fontId="30" fillId="3" borderId="2" xfId="4" applyNumberFormat="1" applyFont="1" applyFill="1" applyBorder="1" applyAlignment="1">
      <alignment horizontal="left" vertical="center" wrapText="1"/>
    </xf>
    <xf numFmtId="0" fontId="7" fillId="0" borderId="2" xfId="15" applyFont="1" applyFill="1" applyBorder="1" applyAlignment="1">
      <alignment horizontal="left" vertical="center" wrapText="1"/>
    </xf>
    <xf numFmtId="0" fontId="5" fillId="0" borderId="2" xfId="15" applyFont="1" applyFill="1" applyBorder="1" applyAlignment="1">
      <alignment horizontal="left" vertical="center" wrapText="1"/>
    </xf>
    <xf numFmtId="0" fontId="5" fillId="2" borderId="2" xfId="16" applyFont="1" applyFill="1" applyBorder="1" applyAlignment="1">
      <alignment horizontal="left" vertical="center" wrapText="1"/>
    </xf>
    <xf numFmtId="0" fontId="30" fillId="3" borderId="2" xfId="16" applyFont="1" applyFill="1" applyBorder="1" applyAlignment="1">
      <alignment horizontal="left" vertical="center" wrapText="1"/>
    </xf>
    <xf numFmtId="0" fontId="7" fillId="0" borderId="2" xfId="16" applyFont="1" applyFill="1" applyBorder="1" applyAlignment="1">
      <alignment horizontal="left" vertical="center" wrapText="1"/>
    </xf>
    <xf numFmtId="0" fontId="5" fillId="0" borderId="2" xfId="16" applyFont="1" applyFill="1" applyBorder="1" applyAlignment="1">
      <alignment horizontal="left" vertical="center" wrapText="1"/>
    </xf>
    <xf numFmtId="43" fontId="5" fillId="0" borderId="2" xfId="3" applyNumberFormat="1" applyFont="1" applyFill="1" applyBorder="1" applyAlignment="1">
      <alignment horizontal="left" vertical="center" wrapText="1"/>
    </xf>
    <xf numFmtId="0" fontId="7" fillId="0" borderId="2" xfId="3" applyNumberFormat="1" applyFont="1" applyFill="1" applyBorder="1" applyAlignment="1">
      <alignment horizontal="left" vertical="center" wrapText="1"/>
    </xf>
    <xf numFmtId="0" fontId="5" fillId="0" borderId="2" xfId="3" applyNumberFormat="1" applyFont="1" applyFill="1" applyBorder="1" applyAlignment="1">
      <alignment horizontal="left" vertical="center" wrapText="1"/>
    </xf>
    <xf numFmtId="0" fontId="5" fillId="3" borderId="2" xfId="3" applyFont="1" applyFill="1" applyBorder="1" applyAlignment="1">
      <alignment horizontal="left" vertical="center" wrapText="1"/>
    </xf>
    <xf numFmtId="167" fontId="34" fillId="0" borderId="2" xfId="1" applyNumberFormat="1" applyFont="1" applyFill="1" applyBorder="1" applyAlignment="1">
      <alignment horizontal="center" vertical="center" wrapText="1"/>
    </xf>
    <xf numFmtId="167" fontId="35" fillId="0" borderId="2" xfId="1" applyNumberFormat="1" applyFont="1" applyFill="1" applyBorder="1" applyAlignment="1">
      <alignment horizontal="center" vertical="center" wrapText="1"/>
    </xf>
    <xf numFmtId="166" fontId="35" fillId="0" borderId="2" xfId="3" applyNumberFormat="1" applyFont="1" applyFill="1" applyBorder="1" applyAlignment="1">
      <alignment horizontal="center" vertical="center" wrapText="1"/>
    </xf>
    <xf numFmtId="172" fontId="35" fillId="0" borderId="2" xfId="3" applyNumberFormat="1" applyFont="1" applyFill="1" applyBorder="1" applyAlignment="1">
      <alignment horizontal="center" vertical="center" wrapText="1"/>
    </xf>
    <xf numFmtId="0" fontId="36" fillId="0" borderId="2" xfId="3" applyFont="1" applyFill="1" applyBorder="1" applyAlignment="1">
      <alignment horizontal="center" vertical="center"/>
    </xf>
    <xf numFmtId="0" fontId="35" fillId="0" borderId="2" xfId="3" applyFont="1" applyFill="1" applyBorder="1" applyAlignment="1">
      <alignment horizontal="center" vertical="center"/>
    </xf>
    <xf numFmtId="3" fontId="5" fillId="0" borderId="2" xfId="4" applyNumberFormat="1" applyFont="1" applyFill="1" applyBorder="1" applyAlignment="1">
      <alignment horizontal="left" vertical="center" wrapText="1"/>
    </xf>
    <xf numFmtId="172" fontId="5" fillId="2" borderId="2" xfId="3" applyNumberFormat="1" applyFont="1" applyFill="1" applyBorder="1" applyAlignment="1">
      <alignment horizontal="center" vertical="center"/>
    </xf>
    <xf numFmtId="172" fontId="5" fillId="0" borderId="2" xfId="3" applyNumberFormat="1" applyFont="1" applyFill="1" applyBorder="1" applyAlignment="1">
      <alignment horizontal="center" vertical="center"/>
    </xf>
    <xf numFmtId="166" fontId="35" fillId="2" borderId="2" xfId="3" applyNumberFormat="1" applyFont="1" applyFill="1" applyBorder="1" applyAlignment="1">
      <alignment horizontal="center" vertical="center" wrapText="1"/>
    </xf>
    <xf numFmtId="0" fontId="5" fillId="0" borderId="2" xfId="12" applyNumberFormat="1" applyFont="1" applyFill="1" applyBorder="1" applyAlignment="1" applyProtection="1">
      <alignment horizontal="left" vertical="center" wrapText="1"/>
      <protection locked="0"/>
    </xf>
    <xf numFmtId="168" fontId="5" fillId="0" borderId="2" xfId="1" applyNumberFormat="1" applyFont="1" applyFill="1" applyBorder="1" applyAlignment="1">
      <alignment horizontal="center" vertical="center" wrapText="1"/>
    </xf>
    <xf numFmtId="168" fontId="5" fillId="0" borderId="2" xfId="1" applyNumberFormat="1" applyFont="1" applyFill="1" applyBorder="1" applyAlignment="1">
      <alignment horizontal="center" vertical="center"/>
    </xf>
    <xf numFmtId="0" fontId="30" fillId="0" borderId="2" xfId="16" applyFont="1" applyFill="1" applyBorder="1" applyAlignment="1">
      <alignment horizontal="left" vertical="center" wrapText="1"/>
    </xf>
    <xf numFmtId="172" fontId="35" fillId="2" borderId="2" xfId="3" applyNumberFormat="1" applyFont="1" applyFill="1" applyBorder="1" applyAlignment="1">
      <alignment horizontal="center" vertical="center" wrapText="1"/>
    </xf>
    <xf numFmtId="168" fontId="5" fillId="0" borderId="0" xfId="1" applyNumberFormat="1" applyFont="1" applyFill="1"/>
    <xf numFmtId="168" fontId="4" fillId="0" borderId="0" xfId="1" applyNumberFormat="1" applyFont="1" applyFill="1"/>
    <xf numFmtId="168" fontId="4" fillId="0" borderId="0" xfId="1" applyNumberFormat="1" applyFont="1" applyFill="1" applyBorder="1" applyAlignment="1">
      <alignment horizontal="left" vertical="top"/>
    </xf>
    <xf numFmtId="168" fontId="6" fillId="0" borderId="0" xfId="1" applyNumberFormat="1" applyFont="1" applyFill="1"/>
    <xf numFmtId="168" fontId="5" fillId="2" borderId="0" xfId="1" applyNumberFormat="1" applyFont="1" applyFill="1"/>
    <xf numFmtId="168" fontId="30" fillId="2" borderId="0" xfId="1" applyNumberFormat="1" applyFont="1" applyFill="1"/>
    <xf numFmtId="168" fontId="7" fillId="0" borderId="0" xfId="1" applyNumberFormat="1" applyFont="1" applyFill="1"/>
    <xf numFmtId="168" fontId="6" fillId="2" borderId="0" xfId="1" applyNumberFormat="1" applyFont="1" applyFill="1"/>
    <xf numFmtId="168" fontId="30" fillId="2" borderId="0" xfId="1" applyNumberFormat="1" applyFont="1" applyFill="1" applyAlignment="1">
      <alignment horizontal="center" vertical="center" wrapText="1"/>
    </xf>
    <xf numFmtId="0" fontId="30" fillId="0" borderId="2" xfId="3" applyFont="1" applyFill="1" applyBorder="1" applyAlignment="1">
      <alignment horizontal="center" vertical="center"/>
    </xf>
    <xf numFmtId="0" fontId="0" fillId="0" borderId="0" xfId="0" applyAlignment="1">
      <alignment wrapText="1"/>
    </xf>
    <xf numFmtId="0" fontId="30" fillId="0" borderId="2" xfId="3" applyFont="1" applyFill="1" applyBorder="1" applyAlignment="1">
      <alignment horizontal="center" vertical="center" wrapText="1"/>
    </xf>
    <xf numFmtId="0" fontId="30" fillId="0" borderId="2" xfId="3" applyFont="1" applyFill="1" applyBorder="1" applyAlignment="1">
      <alignment horizontal="left" vertical="center" wrapText="1"/>
    </xf>
    <xf numFmtId="0" fontId="30" fillId="0" borderId="2" xfId="15" applyFont="1" applyFill="1" applyBorder="1" applyAlignment="1">
      <alignment horizontal="center" vertical="center" wrapText="1"/>
    </xf>
    <xf numFmtId="0" fontId="4" fillId="0" borderId="2" xfId="3" applyFont="1" applyFill="1" applyBorder="1" applyAlignment="1">
      <alignment horizontal="center" vertical="center" wrapText="1"/>
    </xf>
    <xf numFmtId="165" fontId="34" fillId="0" borderId="2" xfId="1" applyNumberFormat="1" applyFont="1" applyFill="1" applyBorder="1" applyAlignment="1">
      <alignment horizontal="center" vertical="center" wrapText="1"/>
    </xf>
    <xf numFmtId="173" fontId="35" fillId="0" borderId="2" xfId="1" applyNumberFormat="1" applyFont="1" applyFill="1" applyBorder="1" applyAlignment="1">
      <alignment horizontal="center" vertical="center" wrapText="1"/>
    </xf>
    <xf numFmtId="165" fontId="4" fillId="0" borderId="2" xfId="1" applyNumberFormat="1" applyFont="1" applyFill="1" applyBorder="1" applyAlignment="1">
      <alignment horizontal="center" vertical="center" wrapText="1"/>
    </xf>
    <xf numFmtId="165" fontId="7" fillId="0" borderId="2" xfId="1" applyNumberFormat="1" applyFont="1" applyFill="1" applyBorder="1" applyAlignment="1">
      <alignment horizontal="center" vertical="center" wrapText="1"/>
    </xf>
    <xf numFmtId="4" fontId="5" fillId="2" borderId="2" xfId="3" applyNumberFormat="1" applyFont="1" applyFill="1" applyBorder="1" applyAlignment="1">
      <alignment horizontal="center" vertical="center"/>
    </xf>
    <xf numFmtId="165" fontId="35" fillId="0" borderId="2" xfId="1" applyNumberFormat="1" applyFont="1" applyFill="1" applyBorder="1" applyAlignment="1">
      <alignment horizontal="center" vertical="center" wrapText="1"/>
    </xf>
    <xf numFmtId="165" fontId="5" fillId="0" borderId="2" xfId="7" applyFont="1" applyFill="1" applyBorder="1" applyAlignment="1">
      <alignment horizontal="center" vertical="center" wrapText="1"/>
    </xf>
    <xf numFmtId="0" fontId="5" fillId="0" borderId="2" xfId="13" applyFont="1" applyFill="1" applyBorder="1" applyAlignment="1">
      <alignment horizontal="left" vertical="center" wrapText="1"/>
    </xf>
    <xf numFmtId="0" fontId="5" fillId="0" borderId="2" xfId="14" applyFont="1" applyFill="1" applyBorder="1" applyAlignment="1">
      <alignment horizontal="center" vertical="center" wrapText="1"/>
    </xf>
    <xf numFmtId="0" fontId="30" fillId="0" borderId="2" xfId="5" applyFont="1" applyFill="1" applyBorder="1" applyAlignment="1">
      <alignment horizontal="center" vertical="center" wrapText="1"/>
    </xf>
    <xf numFmtId="3" fontId="30" fillId="0" borderId="2" xfId="4" applyNumberFormat="1" applyFont="1" applyFill="1" applyBorder="1" applyAlignment="1">
      <alignment horizontal="left" vertical="center" wrapText="1"/>
    </xf>
    <xf numFmtId="0" fontId="30" fillId="0" borderId="2" xfId="0" applyFont="1" applyFill="1" applyBorder="1" applyAlignment="1">
      <alignment horizontal="center" vertical="center" wrapText="1"/>
    </xf>
    <xf numFmtId="165" fontId="0" fillId="0" borderId="0" xfId="0" applyNumberFormat="1"/>
    <xf numFmtId="168" fontId="4" fillId="0" borderId="2" xfId="1" applyNumberFormat="1" applyFont="1" applyFill="1" applyBorder="1" applyAlignment="1">
      <alignment horizontal="center" vertical="center" wrapText="1"/>
    </xf>
    <xf numFmtId="168" fontId="7" fillId="0" borderId="2" xfId="1" applyNumberFormat="1" applyFont="1" applyFill="1" applyBorder="1" applyAlignment="1">
      <alignment horizontal="center" vertical="center" wrapText="1"/>
    </xf>
    <xf numFmtId="0" fontId="30" fillId="0" borderId="2" xfId="16" applyFont="1" applyFill="1" applyBorder="1" applyAlignment="1">
      <alignment horizontal="center" vertical="center" wrapText="1"/>
    </xf>
    <xf numFmtId="43" fontId="0" fillId="0" borderId="0" xfId="0" applyNumberFormat="1"/>
    <xf numFmtId="4" fontId="5" fillId="0" borderId="2" xfId="3" applyNumberFormat="1" applyFont="1" applyFill="1" applyBorder="1" applyAlignment="1">
      <alignment vertical="center" wrapText="1"/>
    </xf>
    <xf numFmtId="4" fontId="5" fillId="0" borderId="2" xfId="3" applyNumberFormat="1" applyFont="1" applyFill="1" applyBorder="1" applyAlignment="1">
      <alignment vertical="center"/>
    </xf>
    <xf numFmtId="4" fontId="35" fillId="0" borderId="2" xfId="3" applyNumberFormat="1" applyFont="1" applyFill="1" applyBorder="1" applyAlignment="1">
      <alignment vertical="center" wrapText="1"/>
    </xf>
    <xf numFmtId="4" fontId="7" fillId="0" borderId="2" xfId="3" applyNumberFormat="1" applyFont="1" applyFill="1" applyBorder="1" applyAlignment="1">
      <alignment vertical="center" wrapText="1"/>
    </xf>
    <xf numFmtId="4" fontId="30" fillId="0" borderId="2" xfId="0" applyNumberFormat="1" applyFont="1" applyFill="1" applyBorder="1" applyAlignment="1">
      <alignment vertical="center" wrapText="1"/>
    </xf>
    <xf numFmtId="4" fontId="30" fillId="0" borderId="2" xfId="3" applyNumberFormat="1" applyFont="1" applyFill="1" applyBorder="1" applyAlignment="1">
      <alignment vertical="center" wrapText="1"/>
    </xf>
    <xf numFmtId="4" fontId="30" fillId="0" borderId="2" xfId="3" applyNumberFormat="1" applyFont="1" applyFill="1" applyBorder="1" applyAlignment="1">
      <alignment vertical="center"/>
    </xf>
    <xf numFmtId="165" fontId="5" fillId="0" borderId="2" xfId="1" applyFont="1" applyFill="1" applyBorder="1" applyAlignment="1">
      <alignment horizontal="right" vertical="center" wrapText="1"/>
    </xf>
    <xf numFmtId="165" fontId="30" fillId="0" borderId="2" xfId="1" applyFont="1" applyFill="1" applyBorder="1" applyAlignment="1">
      <alignment horizontal="right" vertical="center" wrapText="1"/>
    </xf>
    <xf numFmtId="0" fontId="0" fillId="0" borderId="0" xfId="0" applyAlignment="1">
      <alignment horizontal="center"/>
    </xf>
    <xf numFmtId="0" fontId="28" fillId="0" borderId="2" xfId="0" applyFont="1" applyBorder="1" applyAlignment="1">
      <alignment horizontal="center" vertical="center"/>
    </xf>
    <xf numFmtId="0" fontId="44" fillId="0" borderId="2" xfId="0" applyFont="1" applyBorder="1" applyAlignment="1">
      <alignment vertical="center"/>
    </xf>
    <xf numFmtId="0" fontId="28" fillId="0" borderId="2" xfId="0" applyFont="1" applyBorder="1" applyAlignment="1">
      <alignment horizontal="left" vertical="center"/>
    </xf>
    <xf numFmtId="0" fontId="44" fillId="0" borderId="2" xfId="0" applyFont="1" applyBorder="1" applyAlignment="1">
      <alignment horizontal="left" vertical="center"/>
    </xf>
    <xf numFmtId="0" fontId="44" fillId="0" borderId="2" xfId="0" applyFont="1" applyBorder="1" applyAlignment="1">
      <alignment horizontal="center" vertical="center"/>
    </xf>
    <xf numFmtId="2" fontId="28" fillId="0" borderId="2" xfId="0" applyNumberFormat="1" applyFont="1" applyBorder="1" applyAlignment="1">
      <alignment horizontal="right" vertical="center"/>
    </xf>
    <xf numFmtId="2" fontId="28" fillId="0" borderId="2" xfId="0" applyNumberFormat="1" applyFont="1" applyBorder="1" applyAlignment="1">
      <alignment horizontal="center" vertical="center"/>
    </xf>
    <xf numFmtId="165" fontId="44" fillId="0" borderId="2" xfId="1" applyFont="1" applyBorder="1" applyAlignment="1">
      <alignment horizontal="center" vertical="center"/>
    </xf>
    <xf numFmtId="165" fontId="44" fillId="0" borderId="2" xfId="1" applyFont="1" applyBorder="1" applyAlignment="1">
      <alignment horizontal="right" vertical="center"/>
    </xf>
    <xf numFmtId="165" fontId="28" fillId="0" borderId="2" xfId="1" applyFont="1" applyBorder="1" applyAlignment="1">
      <alignment horizontal="right" vertical="center"/>
    </xf>
    <xf numFmtId="165" fontId="28" fillId="0" borderId="2" xfId="1" applyFont="1" applyBorder="1" applyAlignment="1">
      <alignment horizontal="center" vertical="center"/>
    </xf>
    <xf numFmtId="165" fontId="0" fillId="0" borderId="0" xfId="1" applyFont="1"/>
    <xf numFmtId="0" fontId="46" fillId="0" borderId="0" xfId="0" applyFont="1" applyBorder="1" applyAlignment="1">
      <alignment horizontal="center" vertical="center" wrapText="1"/>
    </xf>
    <xf numFmtId="0" fontId="47" fillId="0" borderId="2" xfId="0" applyFont="1" applyBorder="1" applyAlignment="1">
      <alignment horizontal="center" vertical="center" wrapText="1"/>
    </xf>
    <xf numFmtId="165" fontId="44" fillId="0" borderId="2" xfId="1" applyFont="1" applyBorder="1" applyAlignment="1">
      <alignment horizontal="center" vertical="center" wrapText="1"/>
    </xf>
    <xf numFmtId="0" fontId="46" fillId="0" borderId="2" xfId="0" applyFont="1" applyBorder="1" applyAlignment="1">
      <alignment horizontal="center" vertical="center"/>
    </xf>
    <xf numFmtId="0" fontId="46" fillId="0" borderId="2" xfId="1" applyNumberFormat="1" applyFont="1" applyBorder="1" applyAlignment="1">
      <alignment horizontal="center" vertical="center"/>
    </xf>
    <xf numFmtId="0" fontId="46" fillId="0" borderId="2" xfId="1" applyNumberFormat="1" applyFont="1" applyBorder="1" applyAlignment="1">
      <alignment horizontal="center" vertical="center" wrapText="1"/>
    </xf>
    <xf numFmtId="0" fontId="43" fillId="0" borderId="0" xfId="0" applyFont="1" applyFill="1"/>
    <xf numFmtId="171" fontId="19" fillId="0" borderId="2" xfId="1" applyNumberFormat="1" applyFont="1" applyFill="1" applyBorder="1" applyAlignment="1">
      <alignment horizontal="right" vertical="center"/>
    </xf>
    <xf numFmtId="4" fontId="19" fillId="0" borderId="2" xfId="1" applyNumberFormat="1" applyFont="1" applyFill="1" applyBorder="1" applyAlignment="1">
      <alignment horizontal="right" vertical="center"/>
    </xf>
    <xf numFmtId="0" fontId="19" fillId="0" borderId="2" xfId="16" applyFont="1" applyFill="1" applyBorder="1" applyAlignment="1">
      <alignment horizontal="left" vertical="center" wrapText="1"/>
    </xf>
    <xf numFmtId="4" fontId="5" fillId="0" borderId="0" xfId="0" applyNumberFormat="1" applyFont="1" applyFill="1"/>
    <xf numFmtId="4" fontId="43" fillId="0" borderId="0" xfId="0" applyNumberFormat="1" applyFont="1" applyFill="1"/>
    <xf numFmtId="178" fontId="43" fillId="0" borderId="0" xfId="0" applyNumberFormat="1" applyFont="1" applyFill="1"/>
    <xf numFmtId="171" fontId="43" fillId="0" borderId="0" xfId="0" applyNumberFormat="1" applyFont="1" applyFill="1"/>
    <xf numFmtId="4" fontId="19" fillId="0" borderId="0" xfId="0" applyNumberFormat="1" applyFont="1" applyFill="1"/>
    <xf numFmtId="0" fontId="19" fillId="0" borderId="0" xfId="0" applyFont="1" applyFill="1" applyAlignment="1">
      <alignment vertical="center"/>
    </xf>
    <xf numFmtId="0" fontId="43" fillId="0" borderId="0" xfId="0" applyFont="1" applyFill="1" applyBorder="1"/>
    <xf numFmtId="4" fontId="21" fillId="0" borderId="0" xfId="1" applyNumberFormat="1" applyFont="1" applyFill="1" applyBorder="1" applyAlignment="1">
      <alignment horizontal="right" vertical="center"/>
    </xf>
    <xf numFmtId="177" fontId="43" fillId="0" borderId="0" xfId="0" applyNumberFormat="1" applyFont="1" applyFill="1" applyBorder="1"/>
    <xf numFmtId="4" fontId="43" fillId="0" borderId="0" xfId="0" applyNumberFormat="1" applyFont="1" applyFill="1" applyBorder="1"/>
    <xf numFmtId="178" fontId="43" fillId="0" borderId="0" xfId="0" applyNumberFormat="1" applyFont="1" applyFill="1" applyBorder="1"/>
    <xf numFmtId="171" fontId="43" fillId="0" borderId="0" xfId="0" applyNumberFormat="1" applyFont="1" applyFill="1" applyBorder="1"/>
    <xf numFmtId="4" fontId="0" fillId="0" borderId="0" xfId="0" applyNumberFormat="1"/>
    <xf numFmtId="0" fontId="19" fillId="4" borderId="2" xfId="16" applyFont="1" applyFill="1" applyBorder="1" applyAlignment="1">
      <alignment horizontal="left" vertical="center" wrapText="1"/>
    </xf>
    <xf numFmtId="165" fontId="19" fillId="4" borderId="2" xfId="1" applyFont="1" applyFill="1" applyBorder="1" applyAlignment="1">
      <alignment horizontal="right" vertical="center"/>
    </xf>
    <xf numFmtId="2" fontId="19" fillId="4" borderId="2" xfId="1" applyNumberFormat="1" applyFont="1" applyFill="1" applyBorder="1" applyAlignment="1">
      <alignment horizontal="right" vertical="center"/>
    </xf>
    <xf numFmtId="0" fontId="19" fillId="4" borderId="2" xfId="3" applyFont="1" applyFill="1" applyBorder="1" applyAlignment="1">
      <alignment horizontal="left" vertical="center" wrapText="1"/>
    </xf>
    <xf numFmtId="0" fontId="19" fillId="0" borderId="2" xfId="12" applyNumberFormat="1" applyFont="1" applyFill="1" applyBorder="1" applyAlignment="1" applyProtection="1">
      <alignment horizontal="left" vertical="center" wrapText="1"/>
      <protection locked="0"/>
    </xf>
    <xf numFmtId="0" fontId="19" fillId="0" borderId="2" xfId="13" applyFont="1" applyFill="1" applyBorder="1" applyAlignment="1">
      <alignment horizontal="left" vertical="center" wrapText="1"/>
    </xf>
    <xf numFmtId="4" fontId="19" fillId="0" borderId="2" xfId="3" applyNumberFormat="1"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2" xfId="3" applyFont="1" applyFill="1" applyBorder="1" applyAlignment="1">
      <alignment horizontal="left" vertical="center" wrapText="1"/>
    </xf>
    <xf numFmtId="0" fontId="6" fillId="0" borderId="0" xfId="3"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22" fillId="0" borderId="2" xfId="0" applyFont="1" applyFill="1" applyBorder="1" applyAlignment="1">
      <alignment horizontal="center" vertical="center" wrapText="1"/>
    </xf>
    <xf numFmtId="0" fontId="6" fillId="0" borderId="0" xfId="3" applyFont="1" applyFill="1" applyBorder="1" applyAlignment="1">
      <alignment horizontal="left" vertical="center" wrapText="1"/>
    </xf>
    <xf numFmtId="0" fontId="6" fillId="0" borderId="0" xfId="3" applyFont="1" applyFill="1" applyBorder="1" applyAlignment="1">
      <alignment horizontal="right" vertical="center" wrapText="1"/>
    </xf>
    <xf numFmtId="172" fontId="6" fillId="0" borderId="0" xfId="3" applyNumberFormat="1" applyFont="1" applyFill="1" applyBorder="1" applyAlignment="1">
      <alignment horizontal="right" vertical="center" wrapText="1"/>
    </xf>
    <xf numFmtId="4" fontId="19" fillId="0" borderId="2" xfId="0" applyNumberFormat="1" applyFont="1" applyFill="1" applyBorder="1" applyAlignment="1">
      <alignment horizontal="right" vertical="center"/>
    </xf>
    <xf numFmtId="0" fontId="43" fillId="0" borderId="0" xfId="0" applyFont="1" applyFill="1"/>
    <xf numFmtId="172" fontId="22" fillId="0" borderId="2" xfId="3" applyNumberFormat="1" applyFont="1" applyFill="1" applyBorder="1" applyAlignment="1">
      <alignment horizontal="center" vertical="center" wrapText="1"/>
    </xf>
    <xf numFmtId="0" fontId="33" fillId="0" borderId="2" xfId="3" applyFont="1" applyFill="1" applyBorder="1" applyAlignment="1">
      <alignment horizontal="center" vertical="center" wrapText="1"/>
    </xf>
    <xf numFmtId="4" fontId="22" fillId="0" borderId="2" xfId="3" applyNumberFormat="1" applyFont="1" applyFill="1" applyBorder="1" applyAlignment="1">
      <alignment horizontal="center" vertical="center" wrapText="1"/>
    </xf>
    <xf numFmtId="0" fontId="22" fillId="0" borderId="2" xfId="0" applyFont="1" applyFill="1" applyBorder="1" applyAlignment="1">
      <alignment vertical="center" wrapText="1"/>
    </xf>
    <xf numFmtId="4" fontId="22" fillId="0" borderId="2" xfId="0" applyNumberFormat="1" applyFont="1" applyFill="1" applyBorder="1" applyAlignment="1">
      <alignment vertical="center" wrapText="1"/>
    </xf>
    <xf numFmtId="0" fontId="21" fillId="0" borderId="2" xfId="3" applyFont="1" applyFill="1" applyBorder="1" applyAlignment="1">
      <alignment horizontal="center" vertical="center" wrapText="1"/>
    </xf>
    <xf numFmtId="0" fontId="21" fillId="0" borderId="2" xfId="0" applyFont="1" applyFill="1" applyBorder="1" applyAlignment="1">
      <alignment vertical="center" wrapText="1"/>
    </xf>
    <xf numFmtId="0" fontId="22" fillId="0" borderId="2" xfId="0" applyFont="1" applyFill="1" applyBorder="1" applyAlignment="1">
      <alignment horizontal="left" vertical="center" wrapText="1"/>
    </xf>
    <xf numFmtId="4" fontId="21" fillId="0" borderId="2" xfId="3" applyNumberFormat="1" applyFont="1" applyFill="1" applyBorder="1" applyAlignment="1">
      <alignment horizontal="right" vertical="center" wrapText="1"/>
    </xf>
    <xf numFmtId="0" fontId="19" fillId="0" borderId="2" xfId="3" applyFont="1" applyFill="1" applyBorder="1" applyAlignment="1">
      <alignment horizontal="center" vertical="center" wrapText="1"/>
    </xf>
    <xf numFmtId="0" fontId="21" fillId="0" borderId="2" xfId="0" applyFont="1" applyFill="1" applyBorder="1" applyAlignment="1">
      <alignment horizontal="left" vertical="center" wrapText="1"/>
    </xf>
    <xf numFmtId="4" fontId="19" fillId="0" borderId="2" xfId="3" applyNumberFormat="1" applyFont="1" applyFill="1" applyBorder="1" applyAlignment="1">
      <alignment horizontal="right" vertical="center" wrapText="1"/>
    </xf>
    <xf numFmtId="0" fontId="19" fillId="0" borderId="2" xfId="0" applyFont="1" applyFill="1" applyBorder="1" applyAlignment="1">
      <alignment horizontal="right" vertical="center" wrapText="1"/>
    </xf>
    <xf numFmtId="4" fontId="19" fillId="0" borderId="2" xfId="0" applyNumberFormat="1" applyFont="1" applyFill="1" applyBorder="1" applyAlignment="1">
      <alignment horizontal="right" vertical="center" wrapText="1"/>
    </xf>
    <xf numFmtId="4" fontId="19" fillId="0" borderId="2" xfId="78" applyNumberFormat="1" applyFont="1" applyFill="1" applyBorder="1" applyAlignment="1">
      <alignment horizontal="right" vertical="center" wrapText="1"/>
    </xf>
    <xf numFmtId="4" fontId="22" fillId="0" borderId="2" xfId="1" applyNumberFormat="1" applyFont="1" applyFill="1" applyBorder="1" applyAlignment="1">
      <alignment horizontal="right" vertical="center"/>
    </xf>
    <xf numFmtId="0" fontId="21" fillId="0" borderId="2" xfId="0" applyFont="1" applyFill="1" applyBorder="1" applyAlignment="1">
      <alignment horizontal="center" vertical="center" wrapText="1"/>
    </xf>
    <xf numFmtId="4" fontId="21" fillId="0" borderId="2" xfId="0" applyNumberFormat="1" applyFont="1" applyFill="1" applyBorder="1" applyAlignment="1">
      <alignment horizontal="center" vertical="center" wrapText="1"/>
    </xf>
    <xf numFmtId="4" fontId="21" fillId="0" borderId="2" xfId="1" applyNumberFormat="1" applyFont="1" applyFill="1" applyBorder="1" applyAlignment="1">
      <alignment horizontal="right" vertical="center"/>
    </xf>
    <xf numFmtId="4" fontId="19" fillId="0" borderId="2" xfId="3" applyNumberFormat="1" applyFont="1" applyFill="1" applyBorder="1" applyAlignment="1">
      <alignment horizontal="right" vertical="center"/>
    </xf>
    <xf numFmtId="0" fontId="19" fillId="0" borderId="2" xfId="3" applyFont="1" applyFill="1" applyBorder="1" applyAlignment="1">
      <alignment horizontal="left" vertical="center" wrapText="1"/>
    </xf>
    <xf numFmtId="4" fontId="19" fillId="0" borderId="2" xfId="0" applyNumberFormat="1" applyFont="1" applyFill="1" applyBorder="1" applyAlignment="1">
      <alignment horizontal="center" vertical="center" wrapText="1"/>
    </xf>
    <xf numFmtId="165" fontId="19" fillId="0" borderId="2" xfId="1" applyFont="1" applyFill="1" applyBorder="1" applyAlignment="1">
      <alignment horizontal="right" vertical="center"/>
    </xf>
    <xf numFmtId="4" fontId="19" fillId="0" borderId="2" xfId="1" applyNumberFormat="1" applyFont="1" applyFill="1" applyBorder="1" applyAlignment="1">
      <alignment vertical="center"/>
    </xf>
    <xf numFmtId="165" fontId="19" fillId="0" borderId="2" xfId="1" applyNumberFormat="1" applyFont="1" applyFill="1" applyBorder="1" applyAlignment="1">
      <alignment horizontal="right" vertical="center"/>
    </xf>
    <xf numFmtId="171" fontId="19" fillId="0" borderId="2" xfId="1" applyNumberFormat="1" applyFont="1" applyFill="1" applyBorder="1" applyAlignment="1">
      <alignment horizontal="right" vertical="center"/>
    </xf>
    <xf numFmtId="165" fontId="19" fillId="0" borderId="2" xfId="1" applyFont="1" applyFill="1" applyBorder="1" applyAlignment="1">
      <alignment horizontal="right" vertical="center" wrapText="1"/>
    </xf>
    <xf numFmtId="165" fontId="19" fillId="0" borderId="2" xfId="1" applyNumberFormat="1" applyFont="1" applyFill="1" applyBorder="1" applyAlignment="1">
      <alignment horizontal="right" vertical="center" wrapText="1"/>
    </xf>
    <xf numFmtId="171" fontId="19" fillId="0" borderId="2" xfId="1" applyNumberFormat="1" applyFont="1" applyFill="1" applyBorder="1" applyAlignment="1">
      <alignment horizontal="right" vertical="center" wrapText="1"/>
    </xf>
    <xf numFmtId="175" fontId="19" fillId="0" borderId="2" xfId="1" applyNumberFormat="1" applyFont="1" applyFill="1" applyBorder="1" applyAlignment="1">
      <alignment horizontal="right" vertical="center" wrapText="1"/>
    </xf>
    <xf numFmtId="4" fontId="19" fillId="0" borderId="2" xfId="1" applyNumberFormat="1" applyFont="1" applyFill="1" applyBorder="1" applyAlignment="1">
      <alignment horizontal="right" vertical="center"/>
    </xf>
    <xf numFmtId="0" fontId="19" fillId="0" borderId="2" xfId="16" applyFont="1" applyFill="1" applyBorder="1" applyAlignment="1">
      <alignment horizontal="left" vertical="center" wrapText="1"/>
    </xf>
    <xf numFmtId="175" fontId="19" fillId="0" borderId="2" xfId="1" applyNumberFormat="1" applyFont="1" applyFill="1" applyBorder="1" applyAlignment="1">
      <alignment horizontal="right" vertical="center"/>
    </xf>
    <xf numFmtId="0" fontId="19" fillId="0" borderId="2" xfId="5" applyFont="1" applyFill="1" applyBorder="1" applyAlignment="1">
      <alignment horizontal="left" vertical="center" wrapText="1"/>
    </xf>
    <xf numFmtId="0" fontId="19" fillId="0" borderId="2" xfId="5" applyFont="1" applyFill="1" applyBorder="1" applyAlignment="1">
      <alignment horizontal="center" vertical="center" wrapText="1"/>
    </xf>
    <xf numFmtId="4" fontId="22" fillId="0" borderId="2" xfId="0" applyNumberFormat="1" applyFont="1" applyFill="1" applyBorder="1" applyAlignment="1">
      <alignment horizontal="center" vertical="center" wrapText="1"/>
    </xf>
    <xf numFmtId="0" fontId="19" fillId="0" borderId="2" xfId="15" applyFont="1" applyFill="1" applyBorder="1" applyAlignment="1">
      <alignment horizontal="center" vertical="center" wrapText="1"/>
    </xf>
    <xf numFmtId="0" fontId="19" fillId="0" borderId="2" xfId="16" applyFont="1" applyFill="1" applyBorder="1" applyAlignment="1">
      <alignment horizontal="center" vertical="center" wrapText="1"/>
    </xf>
    <xf numFmtId="167" fontId="19" fillId="0" borderId="2" xfId="10" applyNumberFormat="1" applyFont="1" applyFill="1" applyBorder="1" applyAlignment="1">
      <alignment horizontal="left" vertical="center" wrapText="1"/>
    </xf>
    <xf numFmtId="167" fontId="19" fillId="0" borderId="2" xfId="10" applyNumberFormat="1" applyFont="1" applyFill="1" applyBorder="1" applyAlignment="1">
      <alignment horizontal="center" vertical="center" wrapText="1"/>
    </xf>
    <xf numFmtId="165" fontId="19" fillId="0" borderId="2" xfId="10" applyNumberFormat="1" applyFont="1" applyFill="1" applyBorder="1" applyAlignment="1">
      <alignment vertical="center" wrapText="1"/>
    </xf>
    <xf numFmtId="171" fontId="19" fillId="0" borderId="2" xfId="10" applyNumberFormat="1" applyFont="1" applyFill="1" applyBorder="1" applyAlignment="1">
      <alignment vertical="center" wrapText="1"/>
    </xf>
    <xf numFmtId="0" fontId="19" fillId="0" borderId="2" xfId="3" applyNumberFormat="1" applyFont="1" applyFill="1" applyBorder="1" applyAlignment="1">
      <alignment horizontal="center" vertical="center" wrapText="1"/>
    </xf>
    <xf numFmtId="0" fontId="19" fillId="0" borderId="2" xfId="15" applyFont="1" applyFill="1" applyBorder="1" applyAlignment="1">
      <alignment horizontal="left" vertical="center" wrapText="1"/>
    </xf>
    <xf numFmtId="2" fontId="19" fillId="0" borderId="2" xfId="1" applyNumberFormat="1" applyFont="1" applyFill="1" applyBorder="1" applyAlignment="1">
      <alignment horizontal="right" vertical="center"/>
    </xf>
    <xf numFmtId="176" fontId="19" fillId="0" borderId="2" xfId="1" applyNumberFormat="1" applyFont="1" applyFill="1" applyBorder="1" applyAlignment="1">
      <alignment horizontal="right" vertical="center"/>
    </xf>
    <xf numFmtId="171" fontId="22" fillId="0" borderId="2" xfId="1" applyNumberFormat="1" applyFont="1" applyFill="1" applyBorder="1" applyAlignment="1">
      <alignment horizontal="right" vertical="center"/>
    </xf>
    <xf numFmtId="0" fontId="22" fillId="0" borderId="2" xfId="3" applyFont="1" applyFill="1" applyBorder="1" applyAlignment="1">
      <alignment horizontal="center" vertical="center" wrapText="1"/>
    </xf>
    <xf numFmtId="171" fontId="21" fillId="0" borderId="2" xfId="1" applyNumberFormat="1" applyFont="1" applyFill="1" applyBorder="1" applyAlignment="1">
      <alignment horizontal="right" vertical="center"/>
    </xf>
    <xf numFmtId="0" fontId="19" fillId="0" borderId="2" xfId="0" applyFont="1" applyFill="1" applyBorder="1" applyAlignment="1">
      <alignment horizontal="left"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165" fontId="44" fillId="0" borderId="2" xfId="1" applyFont="1" applyBorder="1" applyAlignment="1">
      <alignment horizontal="center" vertical="center" wrapText="1"/>
    </xf>
    <xf numFmtId="4" fontId="21" fillId="0" borderId="6" xfId="1" applyNumberFormat="1" applyFont="1" applyFill="1" applyBorder="1" applyAlignment="1">
      <alignment horizontal="right" vertical="center"/>
    </xf>
    <xf numFmtId="0" fontId="33" fillId="0" borderId="2" xfId="0" applyFont="1" applyFill="1" applyBorder="1" applyAlignment="1">
      <alignment horizontal="left" vertical="center" wrapText="1"/>
    </xf>
    <xf numFmtId="4" fontId="19" fillId="0" borderId="6" xfId="1" applyNumberFormat="1" applyFont="1" applyFill="1" applyBorder="1" applyAlignment="1">
      <alignment horizontal="right" vertical="center"/>
    </xf>
    <xf numFmtId="4" fontId="19" fillId="0" borderId="6" xfId="3" applyNumberFormat="1" applyFont="1" applyFill="1" applyBorder="1" applyAlignment="1">
      <alignment horizontal="right" vertical="center"/>
    </xf>
    <xf numFmtId="171" fontId="21" fillId="0" borderId="0" xfId="1" applyNumberFormat="1" applyFont="1" applyFill="1" applyBorder="1" applyAlignment="1">
      <alignment horizontal="right" vertical="center"/>
    </xf>
    <xf numFmtId="0" fontId="21" fillId="0" borderId="2" xfId="3" applyFont="1" applyFill="1" applyBorder="1" applyAlignment="1">
      <alignment horizontal="left" vertical="center" wrapText="1"/>
    </xf>
    <xf numFmtId="165" fontId="21" fillId="0" borderId="2" xfId="1" applyFont="1" applyFill="1" applyBorder="1" applyAlignment="1">
      <alignment horizontal="right" vertical="center"/>
    </xf>
    <xf numFmtId="176" fontId="21" fillId="0" borderId="2" xfId="1" applyNumberFormat="1" applyFont="1" applyFill="1" applyBorder="1" applyAlignment="1">
      <alignment horizontal="right" vertical="center"/>
    </xf>
    <xf numFmtId="4" fontId="21" fillId="0" borderId="2" xfId="3" applyNumberFormat="1" applyFont="1" applyFill="1" applyBorder="1" applyAlignment="1">
      <alignment horizontal="center" vertical="center" wrapText="1"/>
    </xf>
    <xf numFmtId="0" fontId="15" fillId="0" borderId="0" xfId="0" applyFont="1" applyBorder="1" applyAlignment="1">
      <alignment horizontal="center" vertical="center" wrapText="1"/>
    </xf>
    <xf numFmtId="0" fontId="49" fillId="0" borderId="10" xfId="0" applyFont="1" applyBorder="1" applyAlignment="1">
      <alignment horizontal="center" vertical="center" wrapText="1"/>
    </xf>
    <xf numFmtId="165" fontId="13" fillId="0" borderId="2" xfId="1" applyFont="1" applyBorder="1" applyAlignment="1">
      <alignment horizontal="center" vertical="center" wrapText="1"/>
    </xf>
    <xf numFmtId="0" fontId="24" fillId="0" borderId="2" xfId="0" applyFont="1" applyBorder="1" applyAlignment="1">
      <alignment horizontal="center" vertical="center" wrapText="1"/>
    </xf>
    <xf numFmtId="0" fontId="13" fillId="0" borderId="2" xfId="0" applyFont="1" applyBorder="1" applyAlignment="1">
      <alignment vertical="center"/>
    </xf>
    <xf numFmtId="165" fontId="13" fillId="0" borderId="2" xfId="1" applyFont="1" applyBorder="1" applyAlignment="1">
      <alignment horizontal="center" vertical="center"/>
    </xf>
    <xf numFmtId="165" fontId="13" fillId="0" borderId="2" xfId="1" applyFont="1" applyBorder="1" applyAlignment="1">
      <alignment horizontal="right" vertical="center"/>
    </xf>
    <xf numFmtId="0" fontId="14" fillId="0" borderId="2" xfId="0" applyFont="1" applyBorder="1" applyAlignment="1">
      <alignment horizontal="left" vertical="center" wrapText="1"/>
    </xf>
    <xf numFmtId="165" fontId="14" fillId="0" borderId="2" xfId="1" applyNumberFormat="1" applyFont="1" applyBorder="1" applyAlignment="1">
      <alignment horizontal="right" vertical="center"/>
    </xf>
    <xf numFmtId="165" fontId="14" fillId="0" borderId="2" xfId="1" applyFont="1" applyBorder="1" applyAlignment="1">
      <alignment horizontal="right" vertical="center"/>
    </xf>
    <xf numFmtId="0" fontId="13" fillId="0" borderId="2" xfId="0" applyFont="1" applyBorder="1" applyAlignment="1">
      <alignment horizontal="left" vertical="center"/>
    </xf>
    <xf numFmtId="165" fontId="13" fillId="0" borderId="2" xfId="1" applyNumberFormat="1" applyFont="1" applyBorder="1" applyAlignment="1">
      <alignment horizontal="right" vertical="center"/>
    </xf>
    <xf numFmtId="2" fontId="14" fillId="0" borderId="2" xfId="0" applyNumberFormat="1" applyFont="1" applyBorder="1" applyAlignment="1">
      <alignment horizontal="right" vertical="center"/>
    </xf>
    <xf numFmtId="0" fontId="14" fillId="0" borderId="2" xfId="0" applyFont="1" applyBorder="1" applyAlignment="1">
      <alignment horizontal="left" vertical="center"/>
    </xf>
    <xf numFmtId="165" fontId="14" fillId="0" borderId="2" xfId="1" applyNumberFormat="1" applyFont="1" applyBorder="1" applyAlignment="1">
      <alignment horizontal="center" vertical="center"/>
    </xf>
    <xf numFmtId="2" fontId="14" fillId="0" borderId="2" xfId="0" applyNumberFormat="1" applyFont="1" applyBorder="1" applyAlignment="1">
      <alignment horizontal="center" vertical="center"/>
    </xf>
    <xf numFmtId="165" fontId="44" fillId="0" borderId="2" xfId="1" applyFont="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10" xfId="5" applyFont="1" applyFill="1" applyBorder="1" applyAlignment="1">
      <alignment horizontal="center" vertical="center" wrapText="1"/>
    </xf>
    <xf numFmtId="3" fontId="19" fillId="0" borderId="2" xfId="3" applyNumberFormat="1" applyFont="1" applyFill="1" applyBorder="1" applyAlignment="1">
      <alignment horizontal="center" vertical="center" wrapText="1"/>
    </xf>
    <xf numFmtId="3" fontId="21" fillId="0" borderId="2" xfId="0" applyNumberFormat="1" applyFont="1" applyFill="1" applyBorder="1" applyAlignment="1">
      <alignment horizontal="center" vertical="center" wrapText="1"/>
    </xf>
    <xf numFmtId="3" fontId="19" fillId="0" borderId="2" xfId="15" applyNumberFormat="1" applyFont="1" applyFill="1" applyBorder="1" applyAlignment="1">
      <alignment horizontal="center" vertical="center" wrapText="1"/>
    </xf>
    <xf numFmtId="0" fontId="13" fillId="0" borderId="0" xfId="0" applyFont="1" applyBorder="1" applyAlignment="1">
      <alignment vertical="center"/>
    </xf>
    <xf numFmtId="0" fontId="22" fillId="0" borderId="6" xfId="3" applyFont="1" applyFill="1" applyBorder="1" applyAlignment="1">
      <alignment horizontal="center" vertical="center" wrapText="1"/>
    </xf>
    <xf numFmtId="0" fontId="22" fillId="0" borderId="2" xfId="3" applyFont="1" applyFill="1" applyBorder="1" applyAlignment="1">
      <alignment horizontal="center" vertical="center" wrapText="1"/>
    </xf>
    <xf numFmtId="4" fontId="22" fillId="0" borderId="2" xfId="3" applyNumberFormat="1" applyFont="1" applyFill="1" applyBorder="1" applyAlignment="1">
      <alignment horizontal="right" vertical="center" wrapText="1"/>
    </xf>
    <xf numFmtId="4" fontId="22" fillId="0" borderId="2" xfId="3" applyNumberFormat="1" applyFont="1" applyFill="1" applyBorder="1" applyAlignment="1">
      <alignment vertical="center" wrapText="1"/>
    </xf>
    <xf numFmtId="166" fontId="22" fillId="0" borderId="2" xfId="3" applyNumberFormat="1" applyFont="1" applyFill="1" applyBorder="1" applyAlignment="1">
      <alignment horizontal="center" vertical="center" wrapText="1"/>
    </xf>
    <xf numFmtId="0" fontId="22" fillId="0" borderId="2" xfId="3" applyFont="1" applyFill="1" applyBorder="1" applyAlignment="1">
      <alignment horizontal="left" vertical="center" wrapText="1"/>
    </xf>
    <xf numFmtId="4" fontId="19" fillId="2" borderId="2" xfId="32" applyNumberFormat="1" applyFont="1" applyFill="1" applyBorder="1" applyAlignment="1">
      <alignment horizontal="center" vertical="center" wrapText="1"/>
    </xf>
    <xf numFmtId="0" fontId="50" fillId="0" borderId="2" xfId="0" applyFont="1" applyBorder="1"/>
    <xf numFmtId="4" fontId="19" fillId="2" borderId="2" xfId="33" applyNumberFormat="1" applyFont="1" applyFill="1" applyBorder="1" applyAlignment="1">
      <alignment vertical="center" wrapText="1"/>
    </xf>
    <xf numFmtId="4" fontId="19" fillId="0" borderId="2" xfId="3" applyNumberFormat="1" applyFont="1" applyFill="1" applyBorder="1" applyAlignment="1">
      <alignment vertical="center" wrapText="1"/>
    </xf>
    <xf numFmtId="172" fontId="19" fillId="0" borderId="2" xfId="3" applyNumberFormat="1" applyFont="1" applyFill="1" applyBorder="1" applyAlignment="1">
      <alignment horizontal="center" vertical="center" wrapText="1"/>
    </xf>
    <xf numFmtId="4" fontId="22" fillId="2" borderId="2" xfId="32" applyNumberFormat="1" applyFont="1" applyFill="1" applyBorder="1" applyAlignment="1">
      <alignment horizontal="left" vertical="center" wrapText="1"/>
    </xf>
    <xf numFmtId="4" fontId="22" fillId="0" borderId="2" xfId="0" applyNumberFormat="1" applyFont="1" applyFill="1" applyBorder="1" applyAlignment="1">
      <alignment horizontal="right" vertical="center" wrapText="1"/>
    </xf>
    <xf numFmtId="166" fontId="21" fillId="0" borderId="2" xfId="0" applyNumberFormat="1" applyFont="1" applyFill="1" applyBorder="1" applyAlignment="1">
      <alignment horizontal="center" vertical="center" wrapText="1"/>
    </xf>
    <xf numFmtId="4" fontId="19" fillId="2" borderId="2" xfId="30" applyNumberFormat="1" applyFont="1" applyFill="1" applyBorder="1" applyAlignment="1">
      <alignment horizontal="center" vertical="center" wrapText="1"/>
    </xf>
    <xf numFmtId="4" fontId="19" fillId="2" borderId="2" xfId="30" applyNumberFormat="1" applyFont="1" applyFill="1" applyBorder="1" applyAlignment="1">
      <alignment vertical="center" wrapText="1"/>
    </xf>
    <xf numFmtId="0" fontId="19" fillId="0" borderId="2" xfId="3" applyFont="1" applyFill="1" applyBorder="1" applyAlignment="1">
      <alignment horizontal="center" vertical="center"/>
    </xf>
    <xf numFmtId="165" fontId="21" fillId="0" borderId="2" xfId="1" applyNumberFormat="1" applyFont="1" applyFill="1" applyBorder="1" applyAlignment="1">
      <alignment horizontal="right" vertical="center"/>
    </xf>
    <xf numFmtId="4" fontId="51" fillId="0" borderId="0" xfId="0" applyNumberFormat="1" applyFont="1" applyFill="1"/>
    <xf numFmtId="0" fontId="5" fillId="0" borderId="7" xfId="0" applyFont="1" applyFill="1" applyBorder="1" applyAlignment="1">
      <alignment horizontal="left" vertical="top"/>
    </xf>
    <xf numFmtId="0" fontId="6" fillId="0" borderId="0"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4" fillId="0" borderId="0" xfId="3" applyFont="1" applyFill="1" applyBorder="1" applyAlignment="1">
      <alignment horizontal="left" vertical="center"/>
    </xf>
    <xf numFmtId="0" fontId="4" fillId="0" borderId="0" xfId="0" applyFont="1" applyFill="1" applyBorder="1" applyAlignment="1">
      <alignment horizontal="center" vertical="center" wrapText="1"/>
    </xf>
    <xf numFmtId="0" fontId="6" fillId="0" borderId="1" xfId="3" applyFont="1" applyFill="1" applyBorder="1" applyAlignment="1">
      <alignment horizontal="right" wrapText="1"/>
    </xf>
    <xf numFmtId="0" fontId="4" fillId="0" borderId="2" xfId="3" applyFont="1" applyFill="1" applyBorder="1" applyAlignment="1">
      <alignment horizontal="center" vertical="center" wrapText="1"/>
    </xf>
    <xf numFmtId="0" fontId="4" fillId="0" borderId="2" xfId="3" applyFont="1" applyFill="1" applyBorder="1" applyAlignment="1">
      <alignment horizontal="left" vertical="center" wrapText="1"/>
    </xf>
    <xf numFmtId="0" fontId="4" fillId="0" borderId="3"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right"/>
    </xf>
    <xf numFmtId="0" fontId="13" fillId="0" borderId="2" xfId="0" applyFont="1" applyBorder="1" applyAlignment="1">
      <alignment horizontal="center" vertical="center"/>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0" xfId="0" applyFont="1" applyFill="1" applyAlignment="1">
      <alignment horizontal="center" wrapText="1"/>
    </xf>
    <xf numFmtId="0" fontId="2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3" fontId="22" fillId="0" borderId="6" xfId="0" applyNumberFormat="1" applyFont="1" applyFill="1" applyBorder="1" applyAlignment="1">
      <alignment horizontal="center" vertical="center" wrapText="1"/>
    </xf>
    <xf numFmtId="3" fontId="22" fillId="0" borderId="8" xfId="0" applyNumberFormat="1" applyFont="1" applyFill="1" applyBorder="1" applyAlignment="1">
      <alignment horizontal="center" vertical="center" wrapText="1"/>
    </xf>
    <xf numFmtId="3" fontId="22" fillId="0" borderId="10" xfId="0" applyNumberFormat="1" applyFont="1" applyFill="1" applyBorder="1" applyAlignment="1">
      <alignment horizontal="center" vertical="center" wrapText="1"/>
    </xf>
    <xf numFmtId="0" fontId="22" fillId="0" borderId="6" xfId="0" applyNumberFormat="1" applyFont="1" applyFill="1" applyBorder="1" applyAlignment="1">
      <alignment horizontal="center" vertical="center" wrapText="1"/>
    </xf>
    <xf numFmtId="0" fontId="22" fillId="0" borderId="8"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7" fillId="0" borderId="0" xfId="0" applyFont="1" applyFill="1" applyAlignment="1">
      <alignment horizontal="center" vertical="center" wrapText="1"/>
    </xf>
    <xf numFmtId="0" fontId="13" fillId="0" borderId="0" xfId="0" applyFont="1" applyFill="1" applyAlignment="1">
      <alignment horizontal="center" vertical="center" wrapText="1"/>
    </xf>
    <xf numFmtId="0" fontId="15" fillId="0" borderId="0" xfId="0" applyFont="1" applyFill="1" applyAlignment="1">
      <alignment horizontal="center" vertical="center" wrapText="1"/>
    </xf>
    <xf numFmtId="0" fontId="24" fillId="0" borderId="0" xfId="0" applyFont="1" applyFill="1" applyBorder="1" applyAlignment="1">
      <alignment horizontal="right" wrapText="1"/>
    </xf>
    <xf numFmtId="0" fontId="13" fillId="0" borderId="6" xfId="39" applyFont="1" applyFill="1" applyBorder="1" applyAlignment="1">
      <alignment horizontal="center" vertical="center" wrapText="1"/>
    </xf>
    <xf numFmtId="0" fontId="13" fillId="0" borderId="8" xfId="39" applyFont="1" applyFill="1" applyBorder="1" applyAlignment="1">
      <alignment horizontal="center" vertical="center" wrapText="1"/>
    </xf>
    <xf numFmtId="0" fontId="13" fillId="0" borderId="10" xfId="39"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wrapText="1"/>
    </xf>
    <xf numFmtId="0" fontId="13" fillId="0" borderId="5" xfId="0" applyFont="1" applyFill="1" applyBorder="1" applyAlignment="1">
      <alignment horizontal="center" wrapText="1"/>
    </xf>
    <xf numFmtId="0" fontId="13"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3" fillId="0" borderId="3" xfId="39" applyFont="1" applyFill="1" applyBorder="1" applyAlignment="1">
      <alignment horizontal="center" vertical="center" wrapText="1"/>
    </xf>
    <xf numFmtId="0" fontId="13" fillId="0" borderId="4" xfId="39" applyFont="1" applyFill="1" applyBorder="1" applyAlignment="1">
      <alignment horizontal="center" vertical="center" wrapText="1"/>
    </xf>
    <xf numFmtId="0" fontId="13" fillId="0" borderId="5" xfId="39" applyFont="1" applyFill="1" applyBorder="1" applyAlignment="1">
      <alignment horizontal="center" vertical="center" wrapText="1"/>
    </xf>
    <xf numFmtId="0" fontId="14" fillId="0" borderId="2" xfId="39" applyFont="1" applyFill="1" applyBorder="1" applyAlignment="1">
      <alignment horizontal="center" vertical="center" wrapText="1"/>
    </xf>
    <xf numFmtId="0" fontId="14" fillId="0" borderId="2" xfId="0"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10" xfId="3" applyFont="1" applyFill="1" applyBorder="1" applyAlignment="1">
      <alignment horizontal="center" vertical="center" wrapText="1"/>
    </xf>
    <xf numFmtId="0" fontId="0" fillId="0" borderId="0" xfId="0" applyAlignment="1">
      <alignment horizontal="center"/>
    </xf>
    <xf numFmtId="0" fontId="22" fillId="0" borderId="12" xfId="3" applyFont="1" applyFill="1" applyBorder="1" applyAlignment="1">
      <alignment horizontal="center" vertical="center" wrapText="1"/>
    </xf>
    <xf numFmtId="0" fontId="22" fillId="0" borderId="7" xfId="3" applyFont="1" applyFill="1" applyBorder="1" applyAlignment="1">
      <alignment horizontal="center" vertical="center" wrapText="1"/>
    </xf>
    <xf numFmtId="0" fontId="22" fillId="0" borderId="14" xfId="3" applyFont="1" applyFill="1" applyBorder="1" applyAlignment="1">
      <alignment horizontal="center" vertical="center" wrapText="1"/>
    </xf>
    <xf numFmtId="0" fontId="22" fillId="0" borderId="13" xfId="3" applyFont="1" applyFill="1" applyBorder="1" applyAlignment="1">
      <alignment horizontal="center" vertical="center" wrapText="1"/>
    </xf>
    <xf numFmtId="0" fontId="22" fillId="0" borderId="1" xfId="3" applyFont="1" applyFill="1" applyBorder="1" applyAlignment="1">
      <alignment horizontal="center" vertical="center" wrapText="1"/>
    </xf>
    <xf numFmtId="0" fontId="22" fillId="0" borderId="11" xfId="3" applyFont="1" applyFill="1" applyBorder="1" applyAlignment="1">
      <alignment horizontal="center" vertical="center" wrapText="1"/>
    </xf>
    <xf numFmtId="0" fontId="22" fillId="0" borderId="6" xfId="3" applyFont="1" applyFill="1" applyBorder="1" applyAlignment="1">
      <alignment horizontal="center" vertical="center" wrapText="1"/>
    </xf>
    <xf numFmtId="0" fontId="22" fillId="0" borderId="8" xfId="3" applyFont="1" applyFill="1" applyBorder="1" applyAlignment="1">
      <alignment horizontal="center" vertical="center" wrapText="1"/>
    </xf>
    <xf numFmtId="0" fontId="22" fillId="0" borderId="10" xfId="3" applyFont="1" applyFill="1" applyBorder="1" applyAlignment="1">
      <alignment horizontal="center" vertical="center" wrapText="1"/>
    </xf>
    <xf numFmtId="0" fontId="22" fillId="0" borderId="3" xfId="3" applyFont="1" applyFill="1" applyBorder="1" applyAlignment="1">
      <alignment horizontal="center" vertical="center" wrapText="1"/>
    </xf>
    <xf numFmtId="0" fontId="22" fillId="0" borderId="4" xfId="3" applyFont="1" applyFill="1" applyBorder="1" applyAlignment="1">
      <alignment horizontal="center" vertical="center" wrapText="1"/>
    </xf>
    <xf numFmtId="0" fontId="22" fillId="0" borderId="2" xfId="3" applyFont="1" applyFill="1" applyBorder="1" applyAlignment="1">
      <alignment horizontal="center" vertical="center" wrapText="1"/>
    </xf>
    <xf numFmtId="4" fontId="19" fillId="0" borderId="6" xfId="3" applyNumberFormat="1" applyFont="1" applyFill="1" applyBorder="1" applyAlignment="1">
      <alignment horizontal="center" vertical="center" wrapText="1"/>
    </xf>
    <xf numFmtId="4" fontId="19" fillId="0" borderId="8" xfId="3" applyNumberFormat="1" applyFont="1" applyFill="1" applyBorder="1" applyAlignment="1">
      <alignment horizontal="center" vertical="center" wrapText="1"/>
    </xf>
    <xf numFmtId="4" fontId="19" fillId="0" borderId="10" xfId="3" applyNumberFormat="1" applyFont="1" applyFill="1" applyBorder="1" applyAlignment="1">
      <alignment horizontal="center" vertical="center" wrapText="1"/>
    </xf>
    <xf numFmtId="4" fontId="19" fillId="0" borderId="6" xfId="0" applyNumberFormat="1" applyFont="1" applyFill="1" applyBorder="1" applyAlignment="1">
      <alignment horizontal="center" vertical="center" wrapText="1"/>
    </xf>
    <xf numFmtId="4" fontId="19" fillId="0" borderId="10" xfId="0" applyNumberFormat="1" applyFont="1" applyFill="1" applyBorder="1" applyAlignment="1">
      <alignment horizontal="center" vertical="center" wrapText="1"/>
    </xf>
    <xf numFmtId="0" fontId="4" fillId="0" borderId="0" xfId="0" applyFont="1" applyFill="1" applyAlignment="1">
      <alignment horizontal="center" wrapText="1"/>
    </xf>
    <xf numFmtId="0" fontId="7" fillId="0" borderId="0" xfId="0" applyFont="1" applyFill="1" applyBorder="1" applyAlignment="1">
      <alignment horizontal="center" vertical="center" wrapText="1"/>
    </xf>
    <xf numFmtId="165" fontId="45" fillId="0" borderId="0" xfId="1" applyFont="1" applyAlignment="1">
      <alignment horizontal="right" vertical="center"/>
    </xf>
    <xf numFmtId="0" fontId="44" fillId="0" borderId="0" xfId="0" applyFont="1" applyBorder="1" applyAlignment="1">
      <alignment horizontal="center" vertical="center" wrapText="1"/>
    </xf>
    <xf numFmtId="0" fontId="44" fillId="0" borderId="0" xfId="0" applyFont="1" applyBorder="1" applyAlignment="1">
      <alignment horizontal="center" vertical="center"/>
    </xf>
    <xf numFmtId="0" fontId="46" fillId="0" borderId="0" xfId="0" applyFont="1" applyBorder="1" applyAlignment="1">
      <alignment horizontal="center" vertical="center" wrapText="1"/>
    </xf>
    <xf numFmtId="0" fontId="46" fillId="0" borderId="0" xfId="0" applyFont="1" applyBorder="1" applyAlignment="1">
      <alignment horizontal="right" vertical="center" wrapText="1"/>
    </xf>
    <xf numFmtId="0" fontId="44" fillId="0" borderId="2" xfId="0" applyFont="1" applyBorder="1" applyAlignment="1">
      <alignment horizontal="center" vertical="center"/>
    </xf>
    <xf numFmtId="165" fontId="44" fillId="0" borderId="2" xfId="1" applyFont="1" applyBorder="1" applyAlignment="1">
      <alignment horizontal="center" vertical="center" wrapText="1"/>
    </xf>
    <xf numFmtId="165" fontId="44" fillId="0" borderId="2" xfId="1" applyFont="1" applyBorder="1" applyAlignment="1">
      <alignment horizontal="center" vertical="center"/>
    </xf>
    <xf numFmtId="165" fontId="13" fillId="0" borderId="0" xfId="1" applyFont="1" applyAlignment="1">
      <alignment horizontal="center"/>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5" fillId="0" borderId="0" xfId="0" applyFont="1" applyBorder="1" applyAlignment="1">
      <alignment horizontal="center" vertical="center" wrapText="1"/>
    </xf>
    <xf numFmtId="0" fontId="49" fillId="0" borderId="0" xfId="0" applyFont="1" applyBorder="1" applyAlignment="1">
      <alignment horizontal="right" vertical="center" wrapText="1"/>
    </xf>
    <xf numFmtId="165" fontId="44" fillId="0" borderId="6" xfId="1" applyFont="1" applyBorder="1" applyAlignment="1">
      <alignment horizontal="center" vertical="center" wrapText="1"/>
    </xf>
    <xf numFmtId="165" fontId="44" fillId="0" borderId="10" xfId="1" applyFont="1" applyBorder="1" applyAlignment="1">
      <alignment horizontal="center" vertical="center" wrapText="1"/>
    </xf>
    <xf numFmtId="165" fontId="44" fillId="0" borderId="3" xfId="1" applyFont="1" applyBorder="1" applyAlignment="1">
      <alignment horizontal="center" vertical="center" wrapText="1"/>
    </xf>
    <xf numFmtId="165" fontId="44" fillId="0" borderId="4" xfId="1" applyFont="1" applyBorder="1" applyAlignment="1">
      <alignment horizontal="center" vertical="center" wrapText="1"/>
    </xf>
    <xf numFmtId="165" fontId="44" fillId="0" borderId="5" xfId="1" applyFont="1" applyBorder="1" applyAlignment="1">
      <alignment horizontal="center" vertical="center" wrapText="1"/>
    </xf>
    <xf numFmtId="0" fontId="22" fillId="0" borderId="15" xfId="3" applyFont="1" applyFill="1" applyBorder="1" applyAlignment="1">
      <alignment horizontal="center" vertical="center" wrapText="1"/>
    </xf>
    <xf numFmtId="0" fontId="22" fillId="0" borderId="0" xfId="3" applyFont="1" applyFill="1" applyBorder="1" applyAlignment="1">
      <alignment horizontal="center" vertical="center" wrapText="1"/>
    </xf>
    <xf numFmtId="0" fontId="22" fillId="0" borderId="16" xfId="3" applyFont="1" applyFill="1" applyBorder="1" applyAlignment="1">
      <alignment horizontal="center" vertical="center" wrapText="1"/>
    </xf>
    <xf numFmtId="0" fontId="22" fillId="0" borderId="5" xfId="3" applyFont="1" applyFill="1" applyBorder="1" applyAlignment="1">
      <alignment horizontal="center" vertical="center" wrapText="1"/>
    </xf>
    <xf numFmtId="0" fontId="48" fillId="0" borderId="0" xfId="0" applyFont="1" applyAlignment="1">
      <alignment horizont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cellXfs>
  <cellStyles count="96">
    <cellStyle name="Bình thường 2" xfId="3"/>
    <cellStyle name="Bình thường 2 2" xfId="16"/>
    <cellStyle name="Bình thường 2 9" xfId="93"/>
    <cellStyle name="Bình thường 3" xfId="19"/>
    <cellStyle name="Bình thường 3 2" xfId="42"/>
    <cellStyle name="Bình thường 3 3" xfId="41"/>
    <cellStyle name="Bình thường 4" xfId="20"/>
    <cellStyle name="Bình thường 5" xfId="35"/>
    <cellStyle name="Comma" xfId="1" builtinId="3"/>
    <cellStyle name="Comma [0]" xfId="2" builtinId="6"/>
    <cellStyle name="Comma [0] 2" xfId="23"/>
    <cellStyle name="Comma [0] 2 2" xfId="43"/>
    <cellStyle name="Comma 10" xfId="78"/>
    <cellStyle name="Comma 11" xfId="86"/>
    <cellStyle name="Comma 12" xfId="77"/>
    <cellStyle name="Comma 13" xfId="84"/>
    <cellStyle name="Comma 14" xfId="75"/>
    <cellStyle name="Comma 15" xfId="82"/>
    <cellStyle name="Comma 16" xfId="76"/>
    <cellStyle name="Comma 17" xfId="83"/>
    <cellStyle name="Comma 18" xfId="88"/>
    <cellStyle name="Comma 19" xfId="79"/>
    <cellStyle name="Comma 2" xfId="44"/>
    <cellStyle name="Comma 2 2" xfId="45"/>
    <cellStyle name="Comma 2 3" xfId="9"/>
    <cellStyle name="Comma 2 3 2" xfId="47"/>
    <cellStyle name="Comma 2 3 3" xfId="46"/>
    <cellStyle name="Comma 2 6" xfId="40"/>
    <cellStyle name="Comma 20" xfId="89"/>
    <cellStyle name="Comma 21" xfId="80"/>
    <cellStyle name="Comma 22" xfId="90"/>
    <cellStyle name="Comma 23" xfId="81"/>
    <cellStyle name="Comma 24" xfId="91"/>
    <cellStyle name="Comma 3" xfId="8"/>
    <cellStyle name="Comma 3 2" xfId="18"/>
    <cellStyle name="Comma 3 2 2" xfId="50"/>
    <cellStyle name="Comma 3 2 3" xfId="49"/>
    <cellStyle name="Comma 3 3" xfId="51"/>
    <cellStyle name="Comma 3 4" xfId="48"/>
    <cellStyle name="Comma 4" xfId="52"/>
    <cellStyle name="Comma 5" xfId="58"/>
    <cellStyle name="Comma 6" xfId="53"/>
    <cellStyle name="Comma 7" xfId="54"/>
    <cellStyle name="Comma 8" xfId="74"/>
    <cellStyle name="Comma 9" xfId="87"/>
    <cellStyle name="Chuẩn 2" xfId="6"/>
    <cellStyle name="Chuẩn 2 10" xfId="92"/>
    <cellStyle name="Chuẩn 2 2" xfId="10"/>
    <cellStyle name="Chuẩn 2 2 5" xfId="31"/>
    <cellStyle name="Chuẩn 2 2 6" xfId="32"/>
    <cellStyle name="Chuẩn 2 2 7" xfId="37"/>
    <cellStyle name="Chuẩn 2 3" xfId="26"/>
    <cellStyle name="Chuẩn 2 4" xfId="29"/>
    <cellStyle name="Chuẩn 2 5" xfId="30"/>
    <cellStyle name="Chuẩn 2 6" xfId="33"/>
    <cellStyle name="Chuẩn 2 7" xfId="55"/>
    <cellStyle name="Chuẩn 3" xfId="34"/>
    <cellStyle name="Chuẩn 5" xfId="11"/>
    <cellStyle name="Chuẩn 6" xfId="56"/>
    <cellStyle name="Chuẩn 6 2" xfId="85"/>
    <cellStyle name="Chuẩn 7" xfId="57"/>
    <cellStyle name="Dấu phảy [0] 2" xfId="59"/>
    <cellStyle name="Dấu phảy 2" xfId="38"/>
    <cellStyle name="Dấu phảy 2 2" xfId="28"/>
    <cellStyle name="Dấu phảy 2 2 2" xfId="61"/>
    <cellStyle name="Dấu phảy 2 3" xfId="60"/>
    <cellStyle name="Dấu phảy 2 4" xfId="95"/>
    <cellStyle name="Dấu_phảy 3" xfId="7"/>
    <cellStyle name="Normal" xfId="0" builtinId="0"/>
    <cellStyle name="Normal 10" xfId="27"/>
    <cellStyle name="Normal 10 2" xfId="62"/>
    <cellStyle name="Normal 12" xfId="24"/>
    <cellStyle name="Normal 12 2" xfId="63"/>
    <cellStyle name="Normal 12 3" xfId="94"/>
    <cellStyle name="Normal 2" xfId="5"/>
    <cellStyle name="Normal 2 14" xfId="64"/>
    <cellStyle name="Normal 2 2" xfId="36"/>
    <cellStyle name="Normal 2 2 2" xfId="65"/>
    <cellStyle name="Normal 2 3" xfId="21"/>
    <cellStyle name="Normal 2 3 2" xfId="66"/>
    <cellStyle name="Normal 2 5" xfId="67"/>
    <cellStyle name="Normal 2 8" xfId="39"/>
    <cellStyle name="Normal 3" xfId="13"/>
    <cellStyle name="Normal 3 2" xfId="68"/>
    <cellStyle name="Normal 5" xfId="15"/>
    <cellStyle name="Normal 5 2" xfId="69"/>
    <cellStyle name="Normal 6" xfId="14"/>
    <cellStyle name="Normal 6 2" xfId="70"/>
    <cellStyle name="Normal 7" xfId="22"/>
    <cellStyle name="Normal 8" xfId="71"/>
    <cellStyle name="Normal 9" xfId="25"/>
    <cellStyle name="Normal 9 2" xfId="72"/>
    <cellStyle name="Normal_Bieu mau (CV )" xfId="4"/>
    <cellStyle name="Normal_Bieu mau (CV ) 2" xfId="17"/>
    <cellStyle name="Normal_Tables_Commune" xfId="12"/>
    <cellStyle name="Percent 2" xfId="7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13"/>
  <sheetViews>
    <sheetView zoomScale="85" zoomScaleNormal="85" workbookViewId="0">
      <pane ySplit="1" topLeftCell="A37" activePane="bottomLeft" state="frozen"/>
      <selection activeCell="L42" sqref="L42"/>
      <selection pane="bottomLeft" activeCell="L42" sqref="L42"/>
    </sheetView>
  </sheetViews>
  <sheetFormatPr defaultRowHeight="15"/>
  <cols>
    <col min="1" max="1" width="6.85546875" style="29" customWidth="1"/>
    <col min="2" max="2" width="27.42578125" style="30" customWidth="1"/>
    <col min="3" max="3" width="12.85546875" style="31" customWidth="1"/>
    <col min="4" max="4" width="12.85546875" style="31" hidden="1" customWidth="1"/>
    <col min="5" max="5" width="40.42578125" style="31" customWidth="1"/>
    <col min="6" max="6" width="9.140625" style="1" customWidth="1"/>
    <col min="7" max="7" width="12.85546875" style="32" customWidth="1"/>
    <col min="8" max="8" width="12.85546875" style="320" customWidth="1"/>
    <col min="9" max="9" width="12.85546875" style="140" customWidth="1"/>
    <col min="10" max="10" width="10.7109375" style="32" customWidth="1"/>
    <col min="11" max="11" width="12.7109375" style="32" customWidth="1"/>
    <col min="12" max="12" width="10.85546875" style="32" customWidth="1"/>
    <col min="13" max="13" width="11.28515625" style="32" customWidth="1"/>
    <col min="14" max="14" width="9.7109375" style="32" customWidth="1"/>
    <col min="15" max="15" width="6.140625" style="31" customWidth="1"/>
    <col min="16" max="16" width="15.85546875" style="386" customWidth="1"/>
    <col min="17" max="17" width="9.85546875" style="386" customWidth="1"/>
    <col min="18" max="18" width="9.28515625" style="386" bestFit="1" customWidth="1"/>
    <col min="19" max="245" width="8.85546875" style="1"/>
    <col min="246" max="246" width="6.85546875" style="1" customWidth="1"/>
    <col min="247" max="247" width="27.42578125" style="1" customWidth="1"/>
    <col min="248" max="248" width="12.85546875" style="1" customWidth="1"/>
    <col min="249" max="249" width="0" style="1" hidden="1" customWidth="1"/>
    <col min="250" max="250" width="40.42578125" style="1" customWidth="1"/>
    <col min="251" max="251" width="9.140625" style="1" customWidth="1"/>
    <col min="252" max="253" width="11" style="1" customWidth="1"/>
    <col min="254" max="254" width="12.28515625" style="1" customWidth="1"/>
    <col min="255" max="257" width="12.85546875" style="1" customWidth="1"/>
    <col min="258" max="258" width="10.7109375" style="1" customWidth="1"/>
    <col min="259" max="259" width="12.7109375" style="1" customWidth="1"/>
    <col min="260" max="260" width="10.85546875" style="1" customWidth="1"/>
    <col min="261" max="261" width="11.28515625" style="1" customWidth="1"/>
    <col min="262" max="262" width="9.7109375" style="1" customWidth="1"/>
    <col min="263" max="263" width="11.140625" style="1" customWidth="1"/>
    <col min="264" max="264" width="12.42578125" style="1" customWidth="1"/>
    <col min="265" max="270" width="9.7109375" style="1" customWidth="1"/>
    <col min="271" max="271" width="6.140625" style="1" customWidth="1"/>
    <col min="272" max="501" width="8.85546875" style="1"/>
    <col min="502" max="502" width="6.85546875" style="1" customWidth="1"/>
    <col min="503" max="503" width="27.42578125" style="1" customWidth="1"/>
    <col min="504" max="504" width="12.85546875" style="1" customWidth="1"/>
    <col min="505" max="505" width="0" style="1" hidden="1" customWidth="1"/>
    <col min="506" max="506" width="40.42578125" style="1" customWidth="1"/>
    <col min="507" max="507" width="9.140625" style="1" customWidth="1"/>
    <col min="508" max="509" width="11" style="1" customWidth="1"/>
    <col min="510" max="510" width="12.28515625" style="1" customWidth="1"/>
    <col min="511" max="513" width="12.85546875" style="1" customWidth="1"/>
    <col min="514" max="514" width="10.7109375" style="1" customWidth="1"/>
    <col min="515" max="515" width="12.7109375" style="1" customWidth="1"/>
    <col min="516" max="516" width="10.85546875" style="1" customWidth="1"/>
    <col min="517" max="517" width="11.28515625" style="1" customWidth="1"/>
    <col min="518" max="518" width="9.7109375" style="1" customWidth="1"/>
    <col min="519" max="519" width="11.140625" style="1" customWidth="1"/>
    <col min="520" max="520" width="12.42578125" style="1" customWidth="1"/>
    <col min="521" max="526" width="9.7109375" style="1" customWidth="1"/>
    <col min="527" max="527" width="6.140625" style="1" customWidth="1"/>
    <col min="528" max="757" width="8.85546875" style="1"/>
    <col min="758" max="758" width="6.85546875" style="1" customWidth="1"/>
    <col min="759" max="759" width="27.42578125" style="1" customWidth="1"/>
    <col min="760" max="760" width="12.85546875" style="1" customWidth="1"/>
    <col min="761" max="761" width="0" style="1" hidden="1" customWidth="1"/>
    <col min="762" max="762" width="40.42578125" style="1" customWidth="1"/>
    <col min="763" max="763" width="9.140625" style="1" customWidth="1"/>
    <col min="764" max="765" width="11" style="1" customWidth="1"/>
    <col min="766" max="766" width="12.28515625" style="1" customWidth="1"/>
    <col min="767" max="769" width="12.85546875" style="1" customWidth="1"/>
    <col min="770" max="770" width="10.7109375" style="1" customWidth="1"/>
    <col min="771" max="771" width="12.7109375" style="1" customWidth="1"/>
    <col min="772" max="772" width="10.85546875" style="1" customWidth="1"/>
    <col min="773" max="773" width="11.28515625" style="1" customWidth="1"/>
    <col min="774" max="774" width="9.7109375" style="1" customWidth="1"/>
    <col min="775" max="775" width="11.140625" style="1" customWidth="1"/>
    <col min="776" max="776" width="12.42578125" style="1" customWidth="1"/>
    <col min="777" max="782" width="9.7109375" style="1" customWidth="1"/>
    <col min="783" max="783" width="6.140625" style="1" customWidth="1"/>
    <col min="784" max="1013" width="8.85546875" style="1"/>
    <col min="1014" max="1014" width="6.85546875" style="1" customWidth="1"/>
    <col min="1015" max="1015" width="27.42578125" style="1" customWidth="1"/>
    <col min="1016" max="1016" width="12.85546875" style="1" customWidth="1"/>
    <col min="1017" max="1017" width="0" style="1" hidden="1" customWidth="1"/>
    <col min="1018" max="1018" width="40.42578125" style="1" customWidth="1"/>
    <col min="1019" max="1019" width="9.140625" style="1" customWidth="1"/>
    <col min="1020" max="1021" width="11" style="1" customWidth="1"/>
    <col min="1022" max="1022" width="12.28515625" style="1" customWidth="1"/>
    <col min="1023" max="1025" width="12.85546875" style="1" customWidth="1"/>
    <col min="1026" max="1026" width="10.7109375" style="1" customWidth="1"/>
    <col min="1027" max="1027" width="12.7109375" style="1" customWidth="1"/>
    <col min="1028" max="1028" width="10.85546875" style="1" customWidth="1"/>
    <col min="1029" max="1029" width="11.28515625" style="1" customWidth="1"/>
    <col min="1030" max="1030" width="9.7109375" style="1" customWidth="1"/>
    <col min="1031" max="1031" width="11.140625" style="1" customWidth="1"/>
    <col min="1032" max="1032" width="12.42578125" style="1" customWidth="1"/>
    <col min="1033" max="1038" width="9.7109375" style="1" customWidth="1"/>
    <col min="1039" max="1039" width="6.140625" style="1" customWidth="1"/>
    <col min="1040" max="1269" width="8.85546875" style="1"/>
    <col min="1270" max="1270" width="6.85546875" style="1" customWidth="1"/>
    <col min="1271" max="1271" width="27.42578125" style="1" customWidth="1"/>
    <col min="1272" max="1272" width="12.85546875" style="1" customWidth="1"/>
    <col min="1273" max="1273" width="0" style="1" hidden="1" customWidth="1"/>
    <col min="1274" max="1274" width="40.42578125" style="1" customWidth="1"/>
    <col min="1275" max="1275" width="9.140625" style="1" customWidth="1"/>
    <col min="1276" max="1277" width="11" style="1" customWidth="1"/>
    <col min="1278" max="1278" width="12.28515625" style="1" customWidth="1"/>
    <col min="1279" max="1281" width="12.85546875" style="1" customWidth="1"/>
    <col min="1282" max="1282" width="10.7109375" style="1" customWidth="1"/>
    <col min="1283" max="1283" width="12.7109375" style="1" customWidth="1"/>
    <col min="1284" max="1284" width="10.85546875" style="1" customWidth="1"/>
    <col min="1285" max="1285" width="11.28515625" style="1" customWidth="1"/>
    <col min="1286" max="1286" width="9.7109375" style="1" customWidth="1"/>
    <col min="1287" max="1287" width="11.140625" style="1" customWidth="1"/>
    <col min="1288" max="1288" width="12.42578125" style="1" customWidth="1"/>
    <col min="1289" max="1294" width="9.7109375" style="1" customWidth="1"/>
    <col min="1295" max="1295" width="6.140625" style="1" customWidth="1"/>
    <col min="1296" max="1525" width="8.85546875" style="1"/>
    <col min="1526" max="1526" width="6.85546875" style="1" customWidth="1"/>
    <col min="1527" max="1527" width="27.42578125" style="1" customWidth="1"/>
    <col min="1528" max="1528" width="12.85546875" style="1" customWidth="1"/>
    <col min="1529" max="1529" width="0" style="1" hidden="1" customWidth="1"/>
    <col min="1530" max="1530" width="40.42578125" style="1" customWidth="1"/>
    <col min="1531" max="1531" width="9.140625" style="1" customWidth="1"/>
    <col min="1532" max="1533" width="11" style="1" customWidth="1"/>
    <col min="1534" max="1534" width="12.28515625" style="1" customWidth="1"/>
    <col min="1535" max="1537" width="12.85546875" style="1" customWidth="1"/>
    <col min="1538" max="1538" width="10.7109375" style="1" customWidth="1"/>
    <col min="1539" max="1539" width="12.7109375" style="1" customWidth="1"/>
    <col min="1540" max="1540" width="10.85546875" style="1" customWidth="1"/>
    <col min="1541" max="1541" width="11.28515625" style="1" customWidth="1"/>
    <col min="1542" max="1542" width="9.7109375" style="1" customWidth="1"/>
    <col min="1543" max="1543" width="11.140625" style="1" customWidth="1"/>
    <col min="1544" max="1544" width="12.42578125" style="1" customWidth="1"/>
    <col min="1545" max="1550" width="9.7109375" style="1" customWidth="1"/>
    <col min="1551" max="1551" width="6.140625" style="1" customWidth="1"/>
    <col min="1552" max="1781" width="8.85546875" style="1"/>
    <col min="1782" max="1782" width="6.85546875" style="1" customWidth="1"/>
    <col min="1783" max="1783" width="27.42578125" style="1" customWidth="1"/>
    <col min="1784" max="1784" width="12.85546875" style="1" customWidth="1"/>
    <col min="1785" max="1785" width="0" style="1" hidden="1" customWidth="1"/>
    <col min="1786" max="1786" width="40.42578125" style="1" customWidth="1"/>
    <col min="1787" max="1787" width="9.140625" style="1" customWidth="1"/>
    <col min="1788" max="1789" width="11" style="1" customWidth="1"/>
    <col min="1790" max="1790" width="12.28515625" style="1" customWidth="1"/>
    <col min="1791" max="1793" width="12.85546875" style="1" customWidth="1"/>
    <col min="1794" max="1794" width="10.7109375" style="1" customWidth="1"/>
    <col min="1795" max="1795" width="12.7109375" style="1" customWidth="1"/>
    <col min="1796" max="1796" width="10.85546875" style="1" customWidth="1"/>
    <col min="1797" max="1797" width="11.28515625" style="1" customWidth="1"/>
    <col min="1798" max="1798" width="9.7109375" style="1" customWidth="1"/>
    <col min="1799" max="1799" width="11.140625" style="1" customWidth="1"/>
    <col min="1800" max="1800" width="12.42578125" style="1" customWidth="1"/>
    <col min="1801" max="1806" width="9.7109375" style="1" customWidth="1"/>
    <col min="1807" max="1807" width="6.140625" style="1" customWidth="1"/>
    <col min="1808" max="2037" width="8.85546875" style="1"/>
    <col min="2038" max="2038" width="6.85546875" style="1" customWidth="1"/>
    <col min="2039" max="2039" width="27.42578125" style="1" customWidth="1"/>
    <col min="2040" max="2040" width="12.85546875" style="1" customWidth="1"/>
    <col min="2041" max="2041" width="0" style="1" hidden="1" customWidth="1"/>
    <col min="2042" max="2042" width="40.42578125" style="1" customWidth="1"/>
    <col min="2043" max="2043" width="9.140625" style="1" customWidth="1"/>
    <col min="2044" max="2045" width="11" style="1" customWidth="1"/>
    <col min="2046" max="2046" width="12.28515625" style="1" customWidth="1"/>
    <col min="2047" max="2049" width="12.85546875" style="1" customWidth="1"/>
    <col min="2050" max="2050" width="10.7109375" style="1" customWidth="1"/>
    <col min="2051" max="2051" width="12.7109375" style="1" customWidth="1"/>
    <col min="2052" max="2052" width="10.85546875" style="1" customWidth="1"/>
    <col min="2053" max="2053" width="11.28515625" style="1" customWidth="1"/>
    <col min="2054" max="2054" width="9.7109375" style="1" customWidth="1"/>
    <col min="2055" max="2055" width="11.140625" style="1" customWidth="1"/>
    <col min="2056" max="2056" width="12.42578125" style="1" customWidth="1"/>
    <col min="2057" max="2062" width="9.7109375" style="1" customWidth="1"/>
    <col min="2063" max="2063" width="6.140625" style="1" customWidth="1"/>
    <col min="2064" max="2293" width="8.85546875" style="1"/>
    <col min="2294" max="2294" width="6.85546875" style="1" customWidth="1"/>
    <col min="2295" max="2295" width="27.42578125" style="1" customWidth="1"/>
    <col min="2296" max="2296" width="12.85546875" style="1" customWidth="1"/>
    <col min="2297" max="2297" width="0" style="1" hidden="1" customWidth="1"/>
    <col min="2298" max="2298" width="40.42578125" style="1" customWidth="1"/>
    <col min="2299" max="2299" width="9.140625" style="1" customWidth="1"/>
    <col min="2300" max="2301" width="11" style="1" customWidth="1"/>
    <col min="2302" max="2302" width="12.28515625" style="1" customWidth="1"/>
    <col min="2303" max="2305" width="12.85546875" style="1" customWidth="1"/>
    <col min="2306" max="2306" width="10.7109375" style="1" customWidth="1"/>
    <col min="2307" max="2307" width="12.7109375" style="1" customWidth="1"/>
    <col min="2308" max="2308" width="10.85546875" style="1" customWidth="1"/>
    <col min="2309" max="2309" width="11.28515625" style="1" customWidth="1"/>
    <col min="2310" max="2310" width="9.7109375" style="1" customWidth="1"/>
    <col min="2311" max="2311" width="11.140625" style="1" customWidth="1"/>
    <col min="2312" max="2312" width="12.42578125" style="1" customWidth="1"/>
    <col min="2313" max="2318" width="9.7109375" style="1" customWidth="1"/>
    <col min="2319" max="2319" width="6.140625" style="1" customWidth="1"/>
    <col min="2320" max="2549" width="8.85546875" style="1"/>
    <col min="2550" max="2550" width="6.85546875" style="1" customWidth="1"/>
    <col min="2551" max="2551" width="27.42578125" style="1" customWidth="1"/>
    <col min="2552" max="2552" width="12.85546875" style="1" customWidth="1"/>
    <col min="2553" max="2553" width="0" style="1" hidden="1" customWidth="1"/>
    <col min="2554" max="2554" width="40.42578125" style="1" customWidth="1"/>
    <col min="2555" max="2555" width="9.140625" style="1" customWidth="1"/>
    <col min="2556" max="2557" width="11" style="1" customWidth="1"/>
    <col min="2558" max="2558" width="12.28515625" style="1" customWidth="1"/>
    <col min="2559" max="2561" width="12.85546875" style="1" customWidth="1"/>
    <col min="2562" max="2562" width="10.7109375" style="1" customWidth="1"/>
    <col min="2563" max="2563" width="12.7109375" style="1" customWidth="1"/>
    <col min="2564" max="2564" width="10.85546875" style="1" customWidth="1"/>
    <col min="2565" max="2565" width="11.28515625" style="1" customWidth="1"/>
    <col min="2566" max="2566" width="9.7109375" style="1" customWidth="1"/>
    <col min="2567" max="2567" width="11.140625" style="1" customWidth="1"/>
    <col min="2568" max="2568" width="12.42578125" style="1" customWidth="1"/>
    <col min="2569" max="2574" width="9.7109375" style="1" customWidth="1"/>
    <col min="2575" max="2575" width="6.140625" style="1" customWidth="1"/>
    <col min="2576" max="2805" width="8.85546875" style="1"/>
    <col min="2806" max="2806" width="6.85546875" style="1" customWidth="1"/>
    <col min="2807" max="2807" width="27.42578125" style="1" customWidth="1"/>
    <col min="2808" max="2808" width="12.85546875" style="1" customWidth="1"/>
    <col min="2809" max="2809" width="0" style="1" hidden="1" customWidth="1"/>
    <col min="2810" max="2810" width="40.42578125" style="1" customWidth="1"/>
    <col min="2811" max="2811" width="9.140625" style="1" customWidth="1"/>
    <col min="2812" max="2813" width="11" style="1" customWidth="1"/>
    <col min="2814" max="2814" width="12.28515625" style="1" customWidth="1"/>
    <col min="2815" max="2817" width="12.85546875" style="1" customWidth="1"/>
    <col min="2818" max="2818" width="10.7109375" style="1" customWidth="1"/>
    <col min="2819" max="2819" width="12.7109375" style="1" customWidth="1"/>
    <col min="2820" max="2820" width="10.85546875" style="1" customWidth="1"/>
    <col min="2821" max="2821" width="11.28515625" style="1" customWidth="1"/>
    <col min="2822" max="2822" width="9.7109375" style="1" customWidth="1"/>
    <col min="2823" max="2823" width="11.140625" style="1" customWidth="1"/>
    <col min="2824" max="2824" width="12.42578125" style="1" customWidth="1"/>
    <col min="2825" max="2830" width="9.7109375" style="1" customWidth="1"/>
    <col min="2831" max="2831" width="6.140625" style="1" customWidth="1"/>
    <col min="2832" max="3061" width="8.85546875" style="1"/>
    <col min="3062" max="3062" width="6.85546875" style="1" customWidth="1"/>
    <col min="3063" max="3063" width="27.42578125" style="1" customWidth="1"/>
    <col min="3064" max="3064" width="12.85546875" style="1" customWidth="1"/>
    <col min="3065" max="3065" width="0" style="1" hidden="1" customWidth="1"/>
    <col min="3066" max="3066" width="40.42578125" style="1" customWidth="1"/>
    <col min="3067" max="3067" width="9.140625" style="1" customWidth="1"/>
    <col min="3068" max="3069" width="11" style="1" customWidth="1"/>
    <col min="3070" max="3070" width="12.28515625" style="1" customWidth="1"/>
    <col min="3071" max="3073" width="12.85546875" style="1" customWidth="1"/>
    <col min="3074" max="3074" width="10.7109375" style="1" customWidth="1"/>
    <col min="3075" max="3075" width="12.7109375" style="1" customWidth="1"/>
    <col min="3076" max="3076" width="10.85546875" style="1" customWidth="1"/>
    <col min="3077" max="3077" width="11.28515625" style="1" customWidth="1"/>
    <col min="3078" max="3078" width="9.7109375" style="1" customWidth="1"/>
    <col min="3079" max="3079" width="11.140625" style="1" customWidth="1"/>
    <col min="3080" max="3080" width="12.42578125" style="1" customWidth="1"/>
    <col min="3081" max="3086" width="9.7109375" style="1" customWidth="1"/>
    <col min="3087" max="3087" width="6.140625" style="1" customWidth="1"/>
    <col min="3088" max="3317" width="8.85546875" style="1"/>
    <col min="3318" max="3318" width="6.85546875" style="1" customWidth="1"/>
    <col min="3319" max="3319" width="27.42578125" style="1" customWidth="1"/>
    <col min="3320" max="3320" width="12.85546875" style="1" customWidth="1"/>
    <col min="3321" max="3321" width="0" style="1" hidden="1" customWidth="1"/>
    <col min="3322" max="3322" width="40.42578125" style="1" customWidth="1"/>
    <col min="3323" max="3323" width="9.140625" style="1" customWidth="1"/>
    <col min="3324" max="3325" width="11" style="1" customWidth="1"/>
    <col min="3326" max="3326" width="12.28515625" style="1" customWidth="1"/>
    <col min="3327" max="3329" width="12.85546875" style="1" customWidth="1"/>
    <col min="3330" max="3330" width="10.7109375" style="1" customWidth="1"/>
    <col min="3331" max="3331" width="12.7109375" style="1" customWidth="1"/>
    <col min="3332" max="3332" width="10.85546875" style="1" customWidth="1"/>
    <col min="3333" max="3333" width="11.28515625" style="1" customWidth="1"/>
    <col min="3334" max="3334" width="9.7109375" style="1" customWidth="1"/>
    <col min="3335" max="3335" width="11.140625" style="1" customWidth="1"/>
    <col min="3336" max="3336" width="12.42578125" style="1" customWidth="1"/>
    <col min="3337" max="3342" width="9.7109375" style="1" customWidth="1"/>
    <col min="3343" max="3343" width="6.140625" style="1" customWidth="1"/>
    <col min="3344" max="3573" width="8.85546875" style="1"/>
    <col min="3574" max="3574" width="6.85546875" style="1" customWidth="1"/>
    <col min="3575" max="3575" width="27.42578125" style="1" customWidth="1"/>
    <col min="3576" max="3576" width="12.85546875" style="1" customWidth="1"/>
    <col min="3577" max="3577" width="0" style="1" hidden="1" customWidth="1"/>
    <col min="3578" max="3578" width="40.42578125" style="1" customWidth="1"/>
    <col min="3579" max="3579" width="9.140625" style="1" customWidth="1"/>
    <col min="3580" max="3581" width="11" style="1" customWidth="1"/>
    <col min="3582" max="3582" width="12.28515625" style="1" customWidth="1"/>
    <col min="3583" max="3585" width="12.85546875" style="1" customWidth="1"/>
    <col min="3586" max="3586" width="10.7109375" style="1" customWidth="1"/>
    <col min="3587" max="3587" width="12.7109375" style="1" customWidth="1"/>
    <col min="3588" max="3588" width="10.85546875" style="1" customWidth="1"/>
    <col min="3589" max="3589" width="11.28515625" style="1" customWidth="1"/>
    <col min="3590" max="3590" width="9.7109375" style="1" customWidth="1"/>
    <col min="3591" max="3591" width="11.140625" style="1" customWidth="1"/>
    <col min="3592" max="3592" width="12.42578125" style="1" customWidth="1"/>
    <col min="3593" max="3598" width="9.7109375" style="1" customWidth="1"/>
    <col min="3599" max="3599" width="6.140625" style="1" customWidth="1"/>
    <col min="3600" max="3829" width="8.85546875" style="1"/>
    <col min="3830" max="3830" width="6.85546875" style="1" customWidth="1"/>
    <col min="3831" max="3831" width="27.42578125" style="1" customWidth="1"/>
    <col min="3832" max="3832" width="12.85546875" style="1" customWidth="1"/>
    <col min="3833" max="3833" width="0" style="1" hidden="1" customWidth="1"/>
    <col min="3834" max="3834" width="40.42578125" style="1" customWidth="1"/>
    <col min="3835" max="3835" width="9.140625" style="1" customWidth="1"/>
    <col min="3836" max="3837" width="11" style="1" customWidth="1"/>
    <col min="3838" max="3838" width="12.28515625" style="1" customWidth="1"/>
    <col min="3839" max="3841" width="12.85546875" style="1" customWidth="1"/>
    <col min="3842" max="3842" width="10.7109375" style="1" customWidth="1"/>
    <col min="3843" max="3843" width="12.7109375" style="1" customWidth="1"/>
    <col min="3844" max="3844" width="10.85546875" style="1" customWidth="1"/>
    <col min="3845" max="3845" width="11.28515625" style="1" customWidth="1"/>
    <col min="3846" max="3846" width="9.7109375" style="1" customWidth="1"/>
    <col min="3847" max="3847" width="11.140625" style="1" customWidth="1"/>
    <col min="3848" max="3848" width="12.42578125" style="1" customWidth="1"/>
    <col min="3849" max="3854" width="9.7109375" style="1" customWidth="1"/>
    <col min="3855" max="3855" width="6.140625" style="1" customWidth="1"/>
    <col min="3856" max="4085" width="8.85546875" style="1"/>
    <col min="4086" max="4086" width="6.85546875" style="1" customWidth="1"/>
    <col min="4087" max="4087" width="27.42578125" style="1" customWidth="1"/>
    <col min="4088" max="4088" width="12.85546875" style="1" customWidth="1"/>
    <col min="4089" max="4089" width="0" style="1" hidden="1" customWidth="1"/>
    <col min="4090" max="4090" width="40.42578125" style="1" customWidth="1"/>
    <col min="4091" max="4091" width="9.140625" style="1" customWidth="1"/>
    <col min="4092" max="4093" width="11" style="1" customWidth="1"/>
    <col min="4094" max="4094" width="12.28515625" style="1" customWidth="1"/>
    <col min="4095" max="4097" width="12.85546875" style="1" customWidth="1"/>
    <col min="4098" max="4098" width="10.7109375" style="1" customWidth="1"/>
    <col min="4099" max="4099" width="12.7109375" style="1" customWidth="1"/>
    <col min="4100" max="4100" width="10.85546875" style="1" customWidth="1"/>
    <col min="4101" max="4101" width="11.28515625" style="1" customWidth="1"/>
    <col min="4102" max="4102" width="9.7109375" style="1" customWidth="1"/>
    <col min="4103" max="4103" width="11.140625" style="1" customWidth="1"/>
    <col min="4104" max="4104" width="12.42578125" style="1" customWidth="1"/>
    <col min="4105" max="4110" width="9.7109375" style="1" customWidth="1"/>
    <col min="4111" max="4111" width="6.140625" style="1" customWidth="1"/>
    <col min="4112" max="4341" width="8.85546875" style="1"/>
    <col min="4342" max="4342" width="6.85546875" style="1" customWidth="1"/>
    <col min="4343" max="4343" width="27.42578125" style="1" customWidth="1"/>
    <col min="4344" max="4344" width="12.85546875" style="1" customWidth="1"/>
    <col min="4345" max="4345" width="0" style="1" hidden="1" customWidth="1"/>
    <col min="4346" max="4346" width="40.42578125" style="1" customWidth="1"/>
    <col min="4347" max="4347" width="9.140625" style="1" customWidth="1"/>
    <col min="4348" max="4349" width="11" style="1" customWidth="1"/>
    <col min="4350" max="4350" width="12.28515625" style="1" customWidth="1"/>
    <col min="4351" max="4353" width="12.85546875" style="1" customWidth="1"/>
    <col min="4354" max="4354" width="10.7109375" style="1" customWidth="1"/>
    <col min="4355" max="4355" width="12.7109375" style="1" customWidth="1"/>
    <col min="4356" max="4356" width="10.85546875" style="1" customWidth="1"/>
    <col min="4357" max="4357" width="11.28515625" style="1" customWidth="1"/>
    <col min="4358" max="4358" width="9.7109375" style="1" customWidth="1"/>
    <col min="4359" max="4359" width="11.140625" style="1" customWidth="1"/>
    <col min="4360" max="4360" width="12.42578125" style="1" customWidth="1"/>
    <col min="4361" max="4366" width="9.7109375" style="1" customWidth="1"/>
    <col min="4367" max="4367" width="6.140625" style="1" customWidth="1"/>
    <col min="4368" max="4597" width="8.85546875" style="1"/>
    <col min="4598" max="4598" width="6.85546875" style="1" customWidth="1"/>
    <col min="4599" max="4599" width="27.42578125" style="1" customWidth="1"/>
    <col min="4600" max="4600" width="12.85546875" style="1" customWidth="1"/>
    <col min="4601" max="4601" width="0" style="1" hidden="1" customWidth="1"/>
    <col min="4602" max="4602" width="40.42578125" style="1" customWidth="1"/>
    <col min="4603" max="4603" width="9.140625" style="1" customWidth="1"/>
    <col min="4604" max="4605" width="11" style="1" customWidth="1"/>
    <col min="4606" max="4606" width="12.28515625" style="1" customWidth="1"/>
    <col min="4607" max="4609" width="12.85546875" style="1" customWidth="1"/>
    <col min="4610" max="4610" width="10.7109375" style="1" customWidth="1"/>
    <col min="4611" max="4611" width="12.7109375" style="1" customWidth="1"/>
    <col min="4612" max="4612" width="10.85546875" style="1" customWidth="1"/>
    <col min="4613" max="4613" width="11.28515625" style="1" customWidth="1"/>
    <col min="4614" max="4614" width="9.7109375" style="1" customWidth="1"/>
    <col min="4615" max="4615" width="11.140625" style="1" customWidth="1"/>
    <col min="4616" max="4616" width="12.42578125" style="1" customWidth="1"/>
    <col min="4617" max="4622" width="9.7109375" style="1" customWidth="1"/>
    <col min="4623" max="4623" width="6.140625" style="1" customWidth="1"/>
    <col min="4624" max="4853" width="8.85546875" style="1"/>
    <col min="4854" max="4854" width="6.85546875" style="1" customWidth="1"/>
    <col min="4855" max="4855" width="27.42578125" style="1" customWidth="1"/>
    <col min="4856" max="4856" width="12.85546875" style="1" customWidth="1"/>
    <col min="4857" max="4857" width="0" style="1" hidden="1" customWidth="1"/>
    <col min="4858" max="4858" width="40.42578125" style="1" customWidth="1"/>
    <col min="4859" max="4859" width="9.140625" style="1" customWidth="1"/>
    <col min="4860" max="4861" width="11" style="1" customWidth="1"/>
    <col min="4862" max="4862" width="12.28515625" style="1" customWidth="1"/>
    <col min="4863" max="4865" width="12.85546875" style="1" customWidth="1"/>
    <col min="4866" max="4866" width="10.7109375" style="1" customWidth="1"/>
    <col min="4867" max="4867" width="12.7109375" style="1" customWidth="1"/>
    <col min="4868" max="4868" width="10.85546875" style="1" customWidth="1"/>
    <col min="4869" max="4869" width="11.28515625" style="1" customWidth="1"/>
    <col min="4870" max="4870" width="9.7109375" style="1" customWidth="1"/>
    <col min="4871" max="4871" width="11.140625" style="1" customWidth="1"/>
    <col min="4872" max="4872" width="12.42578125" style="1" customWidth="1"/>
    <col min="4873" max="4878" width="9.7109375" style="1" customWidth="1"/>
    <col min="4879" max="4879" width="6.140625" style="1" customWidth="1"/>
    <col min="4880" max="5109" width="8.85546875" style="1"/>
    <col min="5110" max="5110" width="6.85546875" style="1" customWidth="1"/>
    <col min="5111" max="5111" width="27.42578125" style="1" customWidth="1"/>
    <col min="5112" max="5112" width="12.85546875" style="1" customWidth="1"/>
    <col min="5113" max="5113" width="0" style="1" hidden="1" customWidth="1"/>
    <col min="5114" max="5114" width="40.42578125" style="1" customWidth="1"/>
    <col min="5115" max="5115" width="9.140625" style="1" customWidth="1"/>
    <col min="5116" max="5117" width="11" style="1" customWidth="1"/>
    <col min="5118" max="5118" width="12.28515625" style="1" customWidth="1"/>
    <col min="5119" max="5121" width="12.85546875" style="1" customWidth="1"/>
    <col min="5122" max="5122" width="10.7109375" style="1" customWidth="1"/>
    <col min="5123" max="5123" width="12.7109375" style="1" customWidth="1"/>
    <col min="5124" max="5124" width="10.85546875" style="1" customWidth="1"/>
    <col min="5125" max="5125" width="11.28515625" style="1" customWidth="1"/>
    <col min="5126" max="5126" width="9.7109375" style="1" customWidth="1"/>
    <col min="5127" max="5127" width="11.140625" style="1" customWidth="1"/>
    <col min="5128" max="5128" width="12.42578125" style="1" customWidth="1"/>
    <col min="5129" max="5134" width="9.7109375" style="1" customWidth="1"/>
    <col min="5135" max="5135" width="6.140625" style="1" customWidth="1"/>
    <col min="5136" max="5365" width="8.85546875" style="1"/>
    <col min="5366" max="5366" width="6.85546875" style="1" customWidth="1"/>
    <col min="5367" max="5367" width="27.42578125" style="1" customWidth="1"/>
    <col min="5368" max="5368" width="12.85546875" style="1" customWidth="1"/>
    <col min="5369" max="5369" width="0" style="1" hidden="1" customWidth="1"/>
    <col min="5370" max="5370" width="40.42578125" style="1" customWidth="1"/>
    <col min="5371" max="5371" width="9.140625" style="1" customWidth="1"/>
    <col min="5372" max="5373" width="11" style="1" customWidth="1"/>
    <col min="5374" max="5374" width="12.28515625" style="1" customWidth="1"/>
    <col min="5375" max="5377" width="12.85546875" style="1" customWidth="1"/>
    <col min="5378" max="5378" width="10.7109375" style="1" customWidth="1"/>
    <col min="5379" max="5379" width="12.7109375" style="1" customWidth="1"/>
    <col min="5380" max="5380" width="10.85546875" style="1" customWidth="1"/>
    <col min="5381" max="5381" width="11.28515625" style="1" customWidth="1"/>
    <col min="5382" max="5382" width="9.7109375" style="1" customWidth="1"/>
    <col min="5383" max="5383" width="11.140625" style="1" customWidth="1"/>
    <col min="5384" max="5384" width="12.42578125" style="1" customWidth="1"/>
    <col min="5385" max="5390" width="9.7109375" style="1" customWidth="1"/>
    <col min="5391" max="5391" width="6.140625" style="1" customWidth="1"/>
    <col min="5392" max="5621" width="8.85546875" style="1"/>
    <col min="5622" max="5622" width="6.85546875" style="1" customWidth="1"/>
    <col min="5623" max="5623" width="27.42578125" style="1" customWidth="1"/>
    <col min="5624" max="5624" width="12.85546875" style="1" customWidth="1"/>
    <col min="5625" max="5625" width="0" style="1" hidden="1" customWidth="1"/>
    <col min="5626" max="5626" width="40.42578125" style="1" customWidth="1"/>
    <col min="5627" max="5627" width="9.140625" style="1" customWidth="1"/>
    <col min="5628" max="5629" width="11" style="1" customWidth="1"/>
    <col min="5630" max="5630" width="12.28515625" style="1" customWidth="1"/>
    <col min="5631" max="5633" width="12.85546875" style="1" customWidth="1"/>
    <col min="5634" max="5634" width="10.7109375" style="1" customWidth="1"/>
    <col min="5635" max="5635" width="12.7109375" style="1" customWidth="1"/>
    <col min="5636" max="5636" width="10.85546875" style="1" customWidth="1"/>
    <col min="5637" max="5637" width="11.28515625" style="1" customWidth="1"/>
    <col min="5638" max="5638" width="9.7109375" style="1" customWidth="1"/>
    <col min="5639" max="5639" width="11.140625" style="1" customWidth="1"/>
    <col min="5640" max="5640" width="12.42578125" style="1" customWidth="1"/>
    <col min="5641" max="5646" width="9.7109375" style="1" customWidth="1"/>
    <col min="5647" max="5647" width="6.140625" style="1" customWidth="1"/>
    <col min="5648" max="5877" width="8.85546875" style="1"/>
    <col min="5878" max="5878" width="6.85546875" style="1" customWidth="1"/>
    <col min="5879" max="5879" width="27.42578125" style="1" customWidth="1"/>
    <col min="5880" max="5880" width="12.85546875" style="1" customWidth="1"/>
    <col min="5881" max="5881" width="0" style="1" hidden="1" customWidth="1"/>
    <col min="5882" max="5882" width="40.42578125" style="1" customWidth="1"/>
    <col min="5883" max="5883" width="9.140625" style="1" customWidth="1"/>
    <col min="5884" max="5885" width="11" style="1" customWidth="1"/>
    <col min="5886" max="5886" width="12.28515625" style="1" customWidth="1"/>
    <col min="5887" max="5889" width="12.85546875" style="1" customWidth="1"/>
    <col min="5890" max="5890" width="10.7109375" style="1" customWidth="1"/>
    <col min="5891" max="5891" width="12.7109375" style="1" customWidth="1"/>
    <col min="5892" max="5892" width="10.85546875" style="1" customWidth="1"/>
    <col min="5893" max="5893" width="11.28515625" style="1" customWidth="1"/>
    <col min="5894" max="5894" width="9.7109375" style="1" customWidth="1"/>
    <col min="5895" max="5895" width="11.140625" style="1" customWidth="1"/>
    <col min="5896" max="5896" width="12.42578125" style="1" customWidth="1"/>
    <col min="5897" max="5902" width="9.7109375" style="1" customWidth="1"/>
    <col min="5903" max="5903" width="6.140625" style="1" customWidth="1"/>
    <col min="5904" max="6133" width="8.85546875" style="1"/>
    <col min="6134" max="6134" width="6.85546875" style="1" customWidth="1"/>
    <col min="6135" max="6135" width="27.42578125" style="1" customWidth="1"/>
    <col min="6136" max="6136" width="12.85546875" style="1" customWidth="1"/>
    <col min="6137" max="6137" width="0" style="1" hidden="1" customWidth="1"/>
    <col min="6138" max="6138" width="40.42578125" style="1" customWidth="1"/>
    <col min="6139" max="6139" width="9.140625" style="1" customWidth="1"/>
    <col min="6140" max="6141" width="11" style="1" customWidth="1"/>
    <col min="6142" max="6142" width="12.28515625" style="1" customWidth="1"/>
    <col min="6143" max="6145" width="12.85546875" style="1" customWidth="1"/>
    <col min="6146" max="6146" width="10.7109375" style="1" customWidth="1"/>
    <col min="6147" max="6147" width="12.7109375" style="1" customWidth="1"/>
    <col min="6148" max="6148" width="10.85546875" style="1" customWidth="1"/>
    <col min="6149" max="6149" width="11.28515625" style="1" customWidth="1"/>
    <col min="6150" max="6150" width="9.7109375" style="1" customWidth="1"/>
    <col min="6151" max="6151" width="11.140625" style="1" customWidth="1"/>
    <col min="6152" max="6152" width="12.42578125" style="1" customWidth="1"/>
    <col min="6153" max="6158" width="9.7109375" style="1" customWidth="1"/>
    <col min="6159" max="6159" width="6.140625" style="1" customWidth="1"/>
    <col min="6160" max="6389" width="8.85546875" style="1"/>
    <col min="6390" max="6390" width="6.85546875" style="1" customWidth="1"/>
    <col min="6391" max="6391" width="27.42578125" style="1" customWidth="1"/>
    <col min="6392" max="6392" width="12.85546875" style="1" customWidth="1"/>
    <col min="6393" max="6393" width="0" style="1" hidden="1" customWidth="1"/>
    <col min="6394" max="6394" width="40.42578125" style="1" customWidth="1"/>
    <col min="6395" max="6395" width="9.140625" style="1" customWidth="1"/>
    <col min="6396" max="6397" width="11" style="1" customWidth="1"/>
    <col min="6398" max="6398" width="12.28515625" style="1" customWidth="1"/>
    <col min="6399" max="6401" width="12.85546875" style="1" customWidth="1"/>
    <col min="6402" max="6402" width="10.7109375" style="1" customWidth="1"/>
    <col min="6403" max="6403" width="12.7109375" style="1" customWidth="1"/>
    <col min="6404" max="6404" width="10.85546875" style="1" customWidth="1"/>
    <col min="6405" max="6405" width="11.28515625" style="1" customWidth="1"/>
    <col min="6406" max="6406" width="9.7109375" style="1" customWidth="1"/>
    <col min="6407" max="6407" width="11.140625" style="1" customWidth="1"/>
    <col min="6408" max="6408" width="12.42578125" style="1" customWidth="1"/>
    <col min="6409" max="6414" width="9.7109375" style="1" customWidth="1"/>
    <col min="6415" max="6415" width="6.140625" style="1" customWidth="1"/>
    <col min="6416" max="6645" width="8.85546875" style="1"/>
    <col min="6646" max="6646" width="6.85546875" style="1" customWidth="1"/>
    <col min="6647" max="6647" width="27.42578125" style="1" customWidth="1"/>
    <col min="6648" max="6648" width="12.85546875" style="1" customWidth="1"/>
    <col min="6649" max="6649" width="0" style="1" hidden="1" customWidth="1"/>
    <col min="6650" max="6650" width="40.42578125" style="1" customWidth="1"/>
    <col min="6651" max="6651" width="9.140625" style="1" customWidth="1"/>
    <col min="6652" max="6653" width="11" style="1" customWidth="1"/>
    <col min="6654" max="6654" width="12.28515625" style="1" customWidth="1"/>
    <col min="6655" max="6657" width="12.85546875" style="1" customWidth="1"/>
    <col min="6658" max="6658" width="10.7109375" style="1" customWidth="1"/>
    <col min="6659" max="6659" width="12.7109375" style="1" customWidth="1"/>
    <col min="6660" max="6660" width="10.85546875" style="1" customWidth="1"/>
    <col min="6661" max="6661" width="11.28515625" style="1" customWidth="1"/>
    <col min="6662" max="6662" width="9.7109375" style="1" customWidth="1"/>
    <col min="6663" max="6663" width="11.140625" style="1" customWidth="1"/>
    <col min="6664" max="6664" width="12.42578125" style="1" customWidth="1"/>
    <col min="6665" max="6670" width="9.7109375" style="1" customWidth="1"/>
    <col min="6671" max="6671" width="6.140625" style="1" customWidth="1"/>
    <col min="6672" max="6901" width="8.85546875" style="1"/>
    <col min="6902" max="6902" width="6.85546875" style="1" customWidth="1"/>
    <col min="6903" max="6903" width="27.42578125" style="1" customWidth="1"/>
    <col min="6904" max="6904" width="12.85546875" style="1" customWidth="1"/>
    <col min="6905" max="6905" width="0" style="1" hidden="1" customWidth="1"/>
    <col min="6906" max="6906" width="40.42578125" style="1" customWidth="1"/>
    <col min="6907" max="6907" width="9.140625" style="1" customWidth="1"/>
    <col min="6908" max="6909" width="11" style="1" customWidth="1"/>
    <col min="6910" max="6910" width="12.28515625" style="1" customWidth="1"/>
    <col min="6911" max="6913" width="12.85546875" style="1" customWidth="1"/>
    <col min="6914" max="6914" width="10.7109375" style="1" customWidth="1"/>
    <col min="6915" max="6915" width="12.7109375" style="1" customWidth="1"/>
    <col min="6916" max="6916" width="10.85546875" style="1" customWidth="1"/>
    <col min="6917" max="6917" width="11.28515625" style="1" customWidth="1"/>
    <col min="6918" max="6918" width="9.7109375" style="1" customWidth="1"/>
    <col min="6919" max="6919" width="11.140625" style="1" customWidth="1"/>
    <col min="6920" max="6920" width="12.42578125" style="1" customWidth="1"/>
    <col min="6921" max="6926" width="9.7109375" style="1" customWidth="1"/>
    <col min="6927" max="6927" width="6.140625" style="1" customWidth="1"/>
    <col min="6928" max="7157" width="8.85546875" style="1"/>
    <col min="7158" max="7158" width="6.85546875" style="1" customWidth="1"/>
    <col min="7159" max="7159" width="27.42578125" style="1" customWidth="1"/>
    <col min="7160" max="7160" width="12.85546875" style="1" customWidth="1"/>
    <col min="7161" max="7161" width="0" style="1" hidden="1" customWidth="1"/>
    <col min="7162" max="7162" width="40.42578125" style="1" customWidth="1"/>
    <col min="7163" max="7163" width="9.140625" style="1" customWidth="1"/>
    <col min="7164" max="7165" width="11" style="1" customWidth="1"/>
    <col min="7166" max="7166" width="12.28515625" style="1" customWidth="1"/>
    <col min="7167" max="7169" width="12.85546875" style="1" customWidth="1"/>
    <col min="7170" max="7170" width="10.7109375" style="1" customWidth="1"/>
    <col min="7171" max="7171" width="12.7109375" style="1" customWidth="1"/>
    <col min="7172" max="7172" width="10.85546875" style="1" customWidth="1"/>
    <col min="7173" max="7173" width="11.28515625" style="1" customWidth="1"/>
    <col min="7174" max="7174" width="9.7109375" style="1" customWidth="1"/>
    <col min="7175" max="7175" width="11.140625" style="1" customWidth="1"/>
    <col min="7176" max="7176" width="12.42578125" style="1" customWidth="1"/>
    <col min="7177" max="7182" width="9.7109375" style="1" customWidth="1"/>
    <col min="7183" max="7183" width="6.140625" style="1" customWidth="1"/>
    <col min="7184" max="7413" width="8.85546875" style="1"/>
    <col min="7414" max="7414" width="6.85546875" style="1" customWidth="1"/>
    <col min="7415" max="7415" width="27.42578125" style="1" customWidth="1"/>
    <col min="7416" max="7416" width="12.85546875" style="1" customWidth="1"/>
    <col min="7417" max="7417" width="0" style="1" hidden="1" customWidth="1"/>
    <col min="7418" max="7418" width="40.42578125" style="1" customWidth="1"/>
    <col min="7419" max="7419" width="9.140625" style="1" customWidth="1"/>
    <col min="7420" max="7421" width="11" style="1" customWidth="1"/>
    <col min="7422" max="7422" width="12.28515625" style="1" customWidth="1"/>
    <col min="7423" max="7425" width="12.85546875" style="1" customWidth="1"/>
    <col min="7426" max="7426" width="10.7109375" style="1" customWidth="1"/>
    <col min="7427" max="7427" width="12.7109375" style="1" customWidth="1"/>
    <col min="7428" max="7428" width="10.85546875" style="1" customWidth="1"/>
    <col min="7429" max="7429" width="11.28515625" style="1" customWidth="1"/>
    <col min="7430" max="7430" width="9.7109375" style="1" customWidth="1"/>
    <col min="7431" max="7431" width="11.140625" style="1" customWidth="1"/>
    <col min="7432" max="7432" width="12.42578125" style="1" customWidth="1"/>
    <col min="7433" max="7438" width="9.7109375" style="1" customWidth="1"/>
    <col min="7439" max="7439" width="6.140625" style="1" customWidth="1"/>
    <col min="7440" max="7669" width="8.85546875" style="1"/>
    <col min="7670" max="7670" width="6.85546875" style="1" customWidth="1"/>
    <col min="7671" max="7671" width="27.42578125" style="1" customWidth="1"/>
    <col min="7672" max="7672" width="12.85546875" style="1" customWidth="1"/>
    <col min="7673" max="7673" width="0" style="1" hidden="1" customWidth="1"/>
    <col min="7674" max="7674" width="40.42578125" style="1" customWidth="1"/>
    <col min="7675" max="7675" width="9.140625" style="1" customWidth="1"/>
    <col min="7676" max="7677" width="11" style="1" customWidth="1"/>
    <col min="7678" max="7678" width="12.28515625" style="1" customWidth="1"/>
    <col min="7679" max="7681" width="12.85546875" style="1" customWidth="1"/>
    <col min="7682" max="7682" width="10.7109375" style="1" customWidth="1"/>
    <col min="7683" max="7683" width="12.7109375" style="1" customWidth="1"/>
    <col min="7684" max="7684" width="10.85546875" style="1" customWidth="1"/>
    <col min="7685" max="7685" width="11.28515625" style="1" customWidth="1"/>
    <col min="7686" max="7686" width="9.7109375" style="1" customWidth="1"/>
    <col min="7687" max="7687" width="11.140625" style="1" customWidth="1"/>
    <col min="7688" max="7688" width="12.42578125" style="1" customWidth="1"/>
    <col min="7689" max="7694" width="9.7109375" style="1" customWidth="1"/>
    <col min="7695" max="7695" width="6.140625" style="1" customWidth="1"/>
    <col min="7696" max="7925" width="8.85546875" style="1"/>
    <col min="7926" max="7926" width="6.85546875" style="1" customWidth="1"/>
    <col min="7927" max="7927" width="27.42578125" style="1" customWidth="1"/>
    <col min="7928" max="7928" width="12.85546875" style="1" customWidth="1"/>
    <col min="7929" max="7929" width="0" style="1" hidden="1" customWidth="1"/>
    <col min="7930" max="7930" width="40.42578125" style="1" customWidth="1"/>
    <col min="7931" max="7931" width="9.140625" style="1" customWidth="1"/>
    <col min="7932" max="7933" width="11" style="1" customWidth="1"/>
    <col min="7934" max="7934" width="12.28515625" style="1" customWidth="1"/>
    <col min="7935" max="7937" width="12.85546875" style="1" customWidth="1"/>
    <col min="7938" max="7938" width="10.7109375" style="1" customWidth="1"/>
    <col min="7939" max="7939" width="12.7109375" style="1" customWidth="1"/>
    <col min="7940" max="7940" width="10.85546875" style="1" customWidth="1"/>
    <col min="7941" max="7941" width="11.28515625" style="1" customWidth="1"/>
    <col min="7942" max="7942" width="9.7109375" style="1" customWidth="1"/>
    <col min="7943" max="7943" width="11.140625" style="1" customWidth="1"/>
    <col min="7944" max="7944" width="12.42578125" style="1" customWidth="1"/>
    <col min="7945" max="7950" width="9.7109375" style="1" customWidth="1"/>
    <col min="7951" max="7951" width="6.140625" style="1" customWidth="1"/>
    <col min="7952" max="8181" width="8.85546875" style="1"/>
    <col min="8182" max="8182" width="6.85546875" style="1" customWidth="1"/>
    <col min="8183" max="8183" width="27.42578125" style="1" customWidth="1"/>
    <col min="8184" max="8184" width="12.85546875" style="1" customWidth="1"/>
    <col min="8185" max="8185" width="0" style="1" hidden="1" customWidth="1"/>
    <col min="8186" max="8186" width="40.42578125" style="1" customWidth="1"/>
    <col min="8187" max="8187" width="9.140625" style="1" customWidth="1"/>
    <col min="8188" max="8189" width="11" style="1" customWidth="1"/>
    <col min="8190" max="8190" width="12.28515625" style="1" customWidth="1"/>
    <col min="8191" max="8193" width="12.85546875" style="1" customWidth="1"/>
    <col min="8194" max="8194" width="10.7109375" style="1" customWidth="1"/>
    <col min="8195" max="8195" width="12.7109375" style="1" customWidth="1"/>
    <col min="8196" max="8196" width="10.85546875" style="1" customWidth="1"/>
    <col min="8197" max="8197" width="11.28515625" style="1" customWidth="1"/>
    <col min="8198" max="8198" width="9.7109375" style="1" customWidth="1"/>
    <col min="8199" max="8199" width="11.140625" style="1" customWidth="1"/>
    <col min="8200" max="8200" width="12.42578125" style="1" customWidth="1"/>
    <col min="8201" max="8206" width="9.7109375" style="1" customWidth="1"/>
    <col min="8207" max="8207" width="6.140625" style="1" customWidth="1"/>
    <col min="8208" max="8437" width="8.85546875" style="1"/>
    <col min="8438" max="8438" width="6.85546875" style="1" customWidth="1"/>
    <col min="8439" max="8439" width="27.42578125" style="1" customWidth="1"/>
    <col min="8440" max="8440" width="12.85546875" style="1" customWidth="1"/>
    <col min="8441" max="8441" width="0" style="1" hidden="1" customWidth="1"/>
    <col min="8442" max="8442" width="40.42578125" style="1" customWidth="1"/>
    <col min="8443" max="8443" width="9.140625" style="1" customWidth="1"/>
    <col min="8444" max="8445" width="11" style="1" customWidth="1"/>
    <col min="8446" max="8446" width="12.28515625" style="1" customWidth="1"/>
    <col min="8447" max="8449" width="12.85546875" style="1" customWidth="1"/>
    <col min="8450" max="8450" width="10.7109375" style="1" customWidth="1"/>
    <col min="8451" max="8451" width="12.7109375" style="1" customWidth="1"/>
    <col min="8452" max="8452" width="10.85546875" style="1" customWidth="1"/>
    <col min="8453" max="8453" width="11.28515625" style="1" customWidth="1"/>
    <col min="8454" max="8454" width="9.7109375" style="1" customWidth="1"/>
    <col min="8455" max="8455" width="11.140625" style="1" customWidth="1"/>
    <col min="8456" max="8456" width="12.42578125" style="1" customWidth="1"/>
    <col min="8457" max="8462" width="9.7109375" style="1" customWidth="1"/>
    <col min="8463" max="8463" width="6.140625" style="1" customWidth="1"/>
    <col min="8464" max="8693" width="8.85546875" style="1"/>
    <col min="8694" max="8694" width="6.85546875" style="1" customWidth="1"/>
    <col min="8695" max="8695" width="27.42578125" style="1" customWidth="1"/>
    <col min="8696" max="8696" width="12.85546875" style="1" customWidth="1"/>
    <col min="8697" max="8697" width="0" style="1" hidden="1" customWidth="1"/>
    <col min="8698" max="8698" width="40.42578125" style="1" customWidth="1"/>
    <col min="8699" max="8699" width="9.140625" style="1" customWidth="1"/>
    <col min="8700" max="8701" width="11" style="1" customWidth="1"/>
    <col min="8702" max="8702" width="12.28515625" style="1" customWidth="1"/>
    <col min="8703" max="8705" width="12.85546875" style="1" customWidth="1"/>
    <col min="8706" max="8706" width="10.7109375" style="1" customWidth="1"/>
    <col min="8707" max="8707" width="12.7109375" style="1" customWidth="1"/>
    <col min="8708" max="8708" width="10.85546875" style="1" customWidth="1"/>
    <col min="8709" max="8709" width="11.28515625" style="1" customWidth="1"/>
    <col min="8710" max="8710" width="9.7109375" style="1" customWidth="1"/>
    <col min="8711" max="8711" width="11.140625" style="1" customWidth="1"/>
    <col min="8712" max="8712" width="12.42578125" style="1" customWidth="1"/>
    <col min="8713" max="8718" width="9.7109375" style="1" customWidth="1"/>
    <col min="8719" max="8719" width="6.140625" style="1" customWidth="1"/>
    <col min="8720" max="8949" width="8.85546875" style="1"/>
    <col min="8950" max="8950" width="6.85546875" style="1" customWidth="1"/>
    <col min="8951" max="8951" width="27.42578125" style="1" customWidth="1"/>
    <col min="8952" max="8952" width="12.85546875" style="1" customWidth="1"/>
    <col min="8953" max="8953" width="0" style="1" hidden="1" customWidth="1"/>
    <col min="8954" max="8954" width="40.42578125" style="1" customWidth="1"/>
    <col min="8955" max="8955" width="9.140625" style="1" customWidth="1"/>
    <col min="8956" max="8957" width="11" style="1" customWidth="1"/>
    <col min="8958" max="8958" width="12.28515625" style="1" customWidth="1"/>
    <col min="8959" max="8961" width="12.85546875" style="1" customWidth="1"/>
    <col min="8962" max="8962" width="10.7109375" style="1" customWidth="1"/>
    <col min="8963" max="8963" width="12.7109375" style="1" customWidth="1"/>
    <col min="8964" max="8964" width="10.85546875" style="1" customWidth="1"/>
    <col min="8965" max="8965" width="11.28515625" style="1" customWidth="1"/>
    <col min="8966" max="8966" width="9.7109375" style="1" customWidth="1"/>
    <col min="8967" max="8967" width="11.140625" style="1" customWidth="1"/>
    <col min="8968" max="8968" width="12.42578125" style="1" customWidth="1"/>
    <col min="8969" max="8974" width="9.7109375" style="1" customWidth="1"/>
    <col min="8975" max="8975" width="6.140625" style="1" customWidth="1"/>
    <col min="8976" max="9205" width="8.85546875" style="1"/>
    <col min="9206" max="9206" width="6.85546875" style="1" customWidth="1"/>
    <col min="9207" max="9207" width="27.42578125" style="1" customWidth="1"/>
    <col min="9208" max="9208" width="12.85546875" style="1" customWidth="1"/>
    <col min="9209" max="9209" width="0" style="1" hidden="1" customWidth="1"/>
    <col min="9210" max="9210" width="40.42578125" style="1" customWidth="1"/>
    <col min="9211" max="9211" width="9.140625" style="1" customWidth="1"/>
    <col min="9212" max="9213" width="11" style="1" customWidth="1"/>
    <col min="9214" max="9214" width="12.28515625" style="1" customWidth="1"/>
    <col min="9215" max="9217" width="12.85546875" style="1" customWidth="1"/>
    <col min="9218" max="9218" width="10.7109375" style="1" customWidth="1"/>
    <col min="9219" max="9219" width="12.7109375" style="1" customWidth="1"/>
    <col min="9220" max="9220" width="10.85546875" style="1" customWidth="1"/>
    <col min="9221" max="9221" width="11.28515625" style="1" customWidth="1"/>
    <col min="9222" max="9222" width="9.7109375" style="1" customWidth="1"/>
    <col min="9223" max="9223" width="11.140625" style="1" customWidth="1"/>
    <col min="9224" max="9224" width="12.42578125" style="1" customWidth="1"/>
    <col min="9225" max="9230" width="9.7109375" style="1" customWidth="1"/>
    <col min="9231" max="9231" width="6.140625" style="1" customWidth="1"/>
    <col min="9232" max="9461" width="8.85546875" style="1"/>
    <col min="9462" max="9462" width="6.85546875" style="1" customWidth="1"/>
    <col min="9463" max="9463" width="27.42578125" style="1" customWidth="1"/>
    <col min="9464" max="9464" width="12.85546875" style="1" customWidth="1"/>
    <col min="9465" max="9465" width="0" style="1" hidden="1" customWidth="1"/>
    <col min="9466" max="9466" width="40.42578125" style="1" customWidth="1"/>
    <col min="9467" max="9467" width="9.140625" style="1" customWidth="1"/>
    <col min="9468" max="9469" width="11" style="1" customWidth="1"/>
    <col min="9470" max="9470" width="12.28515625" style="1" customWidth="1"/>
    <col min="9471" max="9473" width="12.85546875" style="1" customWidth="1"/>
    <col min="9474" max="9474" width="10.7109375" style="1" customWidth="1"/>
    <col min="9475" max="9475" width="12.7109375" style="1" customWidth="1"/>
    <col min="9476" max="9476" width="10.85546875" style="1" customWidth="1"/>
    <col min="9477" max="9477" width="11.28515625" style="1" customWidth="1"/>
    <col min="9478" max="9478" width="9.7109375" style="1" customWidth="1"/>
    <col min="9479" max="9479" width="11.140625" style="1" customWidth="1"/>
    <col min="9480" max="9480" width="12.42578125" style="1" customWidth="1"/>
    <col min="9481" max="9486" width="9.7109375" style="1" customWidth="1"/>
    <col min="9487" max="9487" width="6.140625" style="1" customWidth="1"/>
    <col min="9488" max="9717" width="8.85546875" style="1"/>
    <col min="9718" max="9718" width="6.85546875" style="1" customWidth="1"/>
    <col min="9719" max="9719" width="27.42578125" style="1" customWidth="1"/>
    <col min="9720" max="9720" width="12.85546875" style="1" customWidth="1"/>
    <col min="9721" max="9721" width="0" style="1" hidden="1" customWidth="1"/>
    <col min="9722" max="9722" width="40.42578125" style="1" customWidth="1"/>
    <col min="9723" max="9723" width="9.140625" style="1" customWidth="1"/>
    <col min="9724" max="9725" width="11" style="1" customWidth="1"/>
    <col min="9726" max="9726" width="12.28515625" style="1" customWidth="1"/>
    <col min="9727" max="9729" width="12.85546875" style="1" customWidth="1"/>
    <col min="9730" max="9730" width="10.7109375" style="1" customWidth="1"/>
    <col min="9731" max="9731" width="12.7109375" style="1" customWidth="1"/>
    <col min="9732" max="9732" width="10.85546875" style="1" customWidth="1"/>
    <col min="9733" max="9733" width="11.28515625" style="1" customWidth="1"/>
    <col min="9734" max="9734" width="9.7109375" style="1" customWidth="1"/>
    <col min="9735" max="9735" width="11.140625" style="1" customWidth="1"/>
    <col min="9736" max="9736" width="12.42578125" style="1" customWidth="1"/>
    <col min="9737" max="9742" width="9.7109375" style="1" customWidth="1"/>
    <col min="9743" max="9743" width="6.140625" style="1" customWidth="1"/>
    <col min="9744" max="9973" width="8.85546875" style="1"/>
    <col min="9974" max="9974" width="6.85546875" style="1" customWidth="1"/>
    <col min="9975" max="9975" width="27.42578125" style="1" customWidth="1"/>
    <col min="9976" max="9976" width="12.85546875" style="1" customWidth="1"/>
    <col min="9977" max="9977" width="0" style="1" hidden="1" customWidth="1"/>
    <col min="9978" max="9978" width="40.42578125" style="1" customWidth="1"/>
    <col min="9979" max="9979" width="9.140625" style="1" customWidth="1"/>
    <col min="9980" max="9981" width="11" style="1" customWidth="1"/>
    <col min="9982" max="9982" width="12.28515625" style="1" customWidth="1"/>
    <col min="9983" max="9985" width="12.85546875" style="1" customWidth="1"/>
    <col min="9986" max="9986" width="10.7109375" style="1" customWidth="1"/>
    <col min="9987" max="9987" width="12.7109375" style="1" customWidth="1"/>
    <col min="9988" max="9988" width="10.85546875" style="1" customWidth="1"/>
    <col min="9989" max="9989" width="11.28515625" style="1" customWidth="1"/>
    <col min="9990" max="9990" width="9.7109375" style="1" customWidth="1"/>
    <col min="9991" max="9991" width="11.140625" style="1" customWidth="1"/>
    <col min="9992" max="9992" width="12.42578125" style="1" customWidth="1"/>
    <col min="9993" max="9998" width="9.7109375" style="1" customWidth="1"/>
    <col min="9999" max="9999" width="6.140625" style="1" customWidth="1"/>
    <col min="10000" max="10229" width="8.85546875" style="1"/>
    <col min="10230" max="10230" width="6.85546875" style="1" customWidth="1"/>
    <col min="10231" max="10231" width="27.42578125" style="1" customWidth="1"/>
    <col min="10232" max="10232" width="12.85546875" style="1" customWidth="1"/>
    <col min="10233" max="10233" width="0" style="1" hidden="1" customWidth="1"/>
    <col min="10234" max="10234" width="40.42578125" style="1" customWidth="1"/>
    <col min="10235" max="10235" width="9.140625" style="1" customWidth="1"/>
    <col min="10236" max="10237" width="11" style="1" customWidth="1"/>
    <col min="10238" max="10238" width="12.28515625" style="1" customWidth="1"/>
    <col min="10239" max="10241" width="12.85546875" style="1" customWidth="1"/>
    <col min="10242" max="10242" width="10.7109375" style="1" customWidth="1"/>
    <col min="10243" max="10243" width="12.7109375" style="1" customWidth="1"/>
    <col min="10244" max="10244" width="10.85546875" style="1" customWidth="1"/>
    <col min="10245" max="10245" width="11.28515625" style="1" customWidth="1"/>
    <col min="10246" max="10246" width="9.7109375" style="1" customWidth="1"/>
    <col min="10247" max="10247" width="11.140625" style="1" customWidth="1"/>
    <col min="10248" max="10248" width="12.42578125" style="1" customWidth="1"/>
    <col min="10249" max="10254" width="9.7109375" style="1" customWidth="1"/>
    <col min="10255" max="10255" width="6.140625" style="1" customWidth="1"/>
    <col min="10256" max="10485" width="8.85546875" style="1"/>
    <col min="10486" max="10486" width="6.85546875" style="1" customWidth="1"/>
    <col min="10487" max="10487" width="27.42578125" style="1" customWidth="1"/>
    <col min="10488" max="10488" width="12.85546875" style="1" customWidth="1"/>
    <col min="10489" max="10489" width="0" style="1" hidden="1" customWidth="1"/>
    <col min="10490" max="10490" width="40.42578125" style="1" customWidth="1"/>
    <col min="10491" max="10491" width="9.140625" style="1" customWidth="1"/>
    <col min="10492" max="10493" width="11" style="1" customWidth="1"/>
    <col min="10494" max="10494" width="12.28515625" style="1" customWidth="1"/>
    <col min="10495" max="10497" width="12.85546875" style="1" customWidth="1"/>
    <col min="10498" max="10498" width="10.7109375" style="1" customWidth="1"/>
    <col min="10499" max="10499" width="12.7109375" style="1" customWidth="1"/>
    <col min="10500" max="10500" width="10.85546875" style="1" customWidth="1"/>
    <col min="10501" max="10501" width="11.28515625" style="1" customWidth="1"/>
    <col min="10502" max="10502" width="9.7109375" style="1" customWidth="1"/>
    <col min="10503" max="10503" width="11.140625" style="1" customWidth="1"/>
    <col min="10504" max="10504" width="12.42578125" style="1" customWidth="1"/>
    <col min="10505" max="10510" width="9.7109375" style="1" customWidth="1"/>
    <col min="10511" max="10511" width="6.140625" style="1" customWidth="1"/>
    <col min="10512" max="10741" width="8.85546875" style="1"/>
    <col min="10742" max="10742" width="6.85546875" style="1" customWidth="1"/>
    <col min="10743" max="10743" width="27.42578125" style="1" customWidth="1"/>
    <col min="10744" max="10744" width="12.85546875" style="1" customWidth="1"/>
    <col min="10745" max="10745" width="0" style="1" hidden="1" customWidth="1"/>
    <col min="10746" max="10746" width="40.42578125" style="1" customWidth="1"/>
    <col min="10747" max="10747" width="9.140625" style="1" customWidth="1"/>
    <col min="10748" max="10749" width="11" style="1" customWidth="1"/>
    <col min="10750" max="10750" width="12.28515625" style="1" customWidth="1"/>
    <col min="10751" max="10753" width="12.85546875" style="1" customWidth="1"/>
    <col min="10754" max="10754" width="10.7109375" style="1" customWidth="1"/>
    <col min="10755" max="10755" width="12.7109375" style="1" customWidth="1"/>
    <col min="10756" max="10756" width="10.85546875" style="1" customWidth="1"/>
    <col min="10757" max="10757" width="11.28515625" style="1" customWidth="1"/>
    <col min="10758" max="10758" width="9.7109375" style="1" customWidth="1"/>
    <col min="10759" max="10759" width="11.140625" style="1" customWidth="1"/>
    <col min="10760" max="10760" width="12.42578125" style="1" customWidth="1"/>
    <col min="10761" max="10766" width="9.7109375" style="1" customWidth="1"/>
    <col min="10767" max="10767" width="6.140625" style="1" customWidth="1"/>
    <col min="10768" max="10997" width="8.85546875" style="1"/>
    <col min="10998" max="10998" width="6.85546875" style="1" customWidth="1"/>
    <col min="10999" max="10999" width="27.42578125" style="1" customWidth="1"/>
    <col min="11000" max="11000" width="12.85546875" style="1" customWidth="1"/>
    <col min="11001" max="11001" width="0" style="1" hidden="1" customWidth="1"/>
    <col min="11002" max="11002" width="40.42578125" style="1" customWidth="1"/>
    <col min="11003" max="11003" width="9.140625" style="1" customWidth="1"/>
    <col min="11004" max="11005" width="11" style="1" customWidth="1"/>
    <col min="11006" max="11006" width="12.28515625" style="1" customWidth="1"/>
    <col min="11007" max="11009" width="12.85546875" style="1" customWidth="1"/>
    <col min="11010" max="11010" width="10.7109375" style="1" customWidth="1"/>
    <col min="11011" max="11011" width="12.7109375" style="1" customWidth="1"/>
    <col min="11012" max="11012" width="10.85546875" style="1" customWidth="1"/>
    <col min="11013" max="11013" width="11.28515625" style="1" customWidth="1"/>
    <col min="11014" max="11014" width="9.7109375" style="1" customWidth="1"/>
    <col min="11015" max="11015" width="11.140625" style="1" customWidth="1"/>
    <col min="11016" max="11016" width="12.42578125" style="1" customWidth="1"/>
    <col min="11017" max="11022" width="9.7109375" style="1" customWidth="1"/>
    <col min="11023" max="11023" width="6.140625" style="1" customWidth="1"/>
    <col min="11024" max="11253" width="8.85546875" style="1"/>
    <col min="11254" max="11254" width="6.85546875" style="1" customWidth="1"/>
    <col min="11255" max="11255" width="27.42578125" style="1" customWidth="1"/>
    <col min="11256" max="11256" width="12.85546875" style="1" customWidth="1"/>
    <col min="11257" max="11257" width="0" style="1" hidden="1" customWidth="1"/>
    <col min="11258" max="11258" width="40.42578125" style="1" customWidth="1"/>
    <col min="11259" max="11259" width="9.140625" style="1" customWidth="1"/>
    <col min="11260" max="11261" width="11" style="1" customWidth="1"/>
    <col min="11262" max="11262" width="12.28515625" style="1" customWidth="1"/>
    <col min="11263" max="11265" width="12.85546875" style="1" customWidth="1"/>
    <col min="11266" max="11266" width="10.7109375" style="1" customWidth="1"/>
    <col min="11267" max="11267" width="12.7109375" style="1" customWidth="1"/>
    <col min="11268" max="11268" width="10.85546875" style="1" customWidth="1"/>
    <col min="11269" max="11269" width="11.28515625" style="1" customWidth="1"/>
    <col min="11270" max="11270" width="9.7109375" style="1" customWidth="1"/>
    <col min="11271" max="11271" width="11.140625" style="1" customWidth="1"/>
    <col min="11272" max="11272" width="12.42578125" style="1" customWidth="1"/>
    <col min="11273" max="11278" width="9.7109375" style="1" customWidth="1"/>
    <col min="11279" max="11279" width="6.140625" style="1" customWidth="1"/>
    <col min="11280" max="11509" width="8.85546875" style="1"/>
    <col min="11510" max="11510" width="6.85546875" style="1" customWidth="1"/>
    <col min="11511" max="11511" width="27.42578125" style="1" customWidth="1"/>
    <col min="11512" max="11512" width="12.85546875" style="1" customWidth="1"/>
    <col min="11513" max="11513" width="0" style="1" hidden="1" customWidth="1"/>
    <col min="11514" max="11514" width="40.42578125" style="1" customWidth="1"/>
    <col min="11515" max="11515" width="9.140625" style="1" customWidth="1"/>
    <col min="11516" max="11517" width="11" style="1" customWidth="1"/>
    <col min="11518" max="11518" width="12.28515625" style="1" customWidth="1"/>
    <col min="11519" max="11521" width="12.85546875" style="1" customWidth="1"/>
    <col min="11522" max="11522" width="10.7109375" style="1" customWidth="1"/>
    <col min="11523" max="11523" width="12.7109375" style="1" customWidth="1"/>
    <col min="11524" max="11524" width="10.85546875" style="1" customWidth="1"/>
    <col min="11525" max="11525" width="11.28515625" style="1" customWidth="1"/>
    <col min="11526" max="11526" width="9.7109375" style="1" customWidth="1"/>
    <col min="11527" max="11527" width="11.140625" style="1" customWidth="1"/>
    <col min="11528" max="11528" width="12.42578125" style="1" customWidth="1"/>
    <col min="11529" max="11534" width="9.7109375" style="1" customWidth="1"/>
    <col min="11535" max="11535" width="6.140625" style="1" customWidth="1"/>
    <col min="11536" max="11765" width="8.85546875" style="1"/>
    <col min="11766" max="11766" width="6.85546875" style="1" customWidth="1"/>
    <col min="11767" max="11767" width="27.42578125" style="1" customWidth="1"/>
    <col min="11768" max="11768" width="12.85546875" style="1" customWidth="1"/>
    <col min="11769" max="11769" width="0" style="1" hidden="1" customWidth="1"/>
    <col min="11770" max="11770" width="40.42578125" style="1" customWidth="1"/>
    <col min="11771" max="11771" width="9.140625" style="1" customWidth="1"/>
    <col min="11772" max="11773" width="11" style="1" customWidth="1"/>
    <col min="11774" max="11774" width="12.28515625" style="1" customWidth="1"/>
    <col min="11775" max="11777" width="12.85546875" style="1" customWidth="1"/>
    <col min="11778" max="11778" width="10.7109375" style="1" customWidth="1"/>
    <col min="11779" max="11779" width="12.7109375" style="1" customWidth="1"/>
    <col min="11780" max="11780" width="10.85546875" style="1" customWidth="1"/>
    <col min="11781" max="11781" width="11.28515625" style="1" customWidth="1"/>
    <col min="11782" max="11782" width="9.7109375" style="1" customWidth="1"/>
    <col min="11783" max="11783" width="11.140625" style="1" customWidth="1"/>
    <col min="11784" max="11784" width="12.42578125" style="1" customWidth="1"/>
    <col min="11785" max="11790" width="9.7109375" style="1" customWidth="1"/>
    <col min="11791" max="11791" width="6.140625" style="1" customWidth="1"/>
    <col min="11792" max="12021" width="8.85546875" style="1"/>
    <col min="12022" max="12022" width="6.85546875" style="1" customWidth="1"/>
    <col min="12023" max="12023" width="27.42578125" style="1" customWidth="1"/>
    <col min="12024" max="12024" width="12.85546875" style="1" customWidth="1"/>
    <col min="12025" max="12025" width="0" style="1" hidden="1" customWidth="1"/>
    <col min="12026" max="12026" width="40.42578125" style="1" customWidth="1"/>
    <col min="12027" max="12027" width="9.140625" style="1" customWidth="1"/>
    <col min="12028" max="12029" width="11" style="1" customWidth="1"/>
    <col min="12030" max="12030" width="12.28515625" style="1" customWidth="1"/>
    <col min="12031" max="12033" width="12.85546875" style="1" customWidth="1"/>
    <col min="12034" max="12034" width="10.7109375" style="1" customWidth="1"/>
    <col min="12035" max="12035" width="12.7109375" style="1" customWidth="1"/>
    <col min="12036" max="12036" width="10.85546875" style="1" customWidth="1"/>
    <col min="12037" max="12037" width="11.28515625" style="1" customWidth="1"/>
    <col min="12038" max="12038" width="9.7109375" style="1" customWidth="1"/>
    <col min="12039" max="12039" width="11.140625" style="1" customWidth="1"/>
    <col min="12040" max="12040" width="12.42578125" style="1" customWidth="1"/>
    <col min="12041" max="12046" width="9.7109375" style="1" customWidth="1"/>
    <col min="12047" max="12047" width="6.140625" style="1" customWidth="1"/>
    <col min="12048" max="12277" width="8.85546875" style="1"/>
    <col min="12278" max="12278" width="6.85546875" style="1" customWidth="1"/>
    <col min="12279" max="12279" width="27.42578125" style="1" customWidth="1"/>
    <col min="12280" max="12280" width="12.85546875" style="1" customWidth="1"/>
    <col min="12281" max="12281" width="0" style="1" hidden="1" customWidth="1"/>
    <col min="12282" max="12282" width="40.42578125" style="1" customWidth="1"/>
    <col min="12283" max="12283" width="9.140625" style="1" customWidth="1"/>
    <col min="12284" max="12285" width="11" style="1" customWidth="1"/>
    <col min="12286" max="12286" width="12.28515625" style="1" customWidth="1"/>
    <col min="12287" max="12289" width="12.85546875" style="1" customWidth="1"/>
    <col min="12290" max="12290" width="10.7109375" style="1" customWidth="1"/>
    <col min="12291" max="12291" width="12.7109375" style="1" customWidth="1"/>
    <col min="12292" max="12292" width="10.85546875" style="1" customWidth="1"/>
    <col min="12293" max="12293" width="11.28515625" style="1" customWidth="1"/>
    <col min="12294" max="12294" width="9.7109375" style="1" customWidth="1"/>
    <col min="12295" max="12295" width="11.140625" style="1" customWidth="1"/>
    <col min="12296" max="12296" width="12.42578125" style="1" customWidth="1"/>
    <col min="12297" max="12302" width="9.7109375" style="1" customWidth="1"/>
    <col min="12303" max="12303" width="6.140625" style="1" customWidth="1"/>
    <col min="12304" max="12533" width="8.85546875" style="1"/>
    <col min="12534" max="12534" width="6.85546875" style="1" customWidth="1"/>
    <col min="12535" max="12535" width="27.42578125" style="1" customWidth="1"/>
    <col min="12536" max="12536" width="12.85546875" style="1" customWidth="1"/>
    <col min="12537" max="12537" width="0" style="1" hidden="1" customWidth="1"/>
    <col min="12538" max="12538" width="40.42578125" style="1" customWidth="1"/>
    <col min="12539" max="12539" width="9.140625" style="1" customWidth="1"/>
    <col min="12540" max="12541" width="11" style="1" customWidth="1"/>
    <col min="12542" max="12542" width="12.28515625" style="1" customWidth="1"/>
    <col min="12543" max="12545" width="12.85546875" style="1" customWidth="1"/>
    <col min="12546" max="12546" width="10.7109375" style="1" customWidth="1"/>
    <col min="12547" max="12547" width="12.7109375" style="1" customWidth="1"/>
    <col min="12548" max="12548" width="10.85546875" style="1" customWidth="1"/>
    <col min="12549" max="12549" width="11.28515625" style="1" customWidth="1"/>
    <col min="12550" max="12550" width="9.7109375" style="1" customWidth="1"/>
    <col min="12551" max="12551" width="11.140625" style="1" customWidth="1"/>
    <col min="12552" max="12552" width="12.42578125" style="1" customWidth="1"/>
    <col min="12553" max="12558" width="9.7109375" style="1" customWidth="1"/>
    <col min="12559" max="12559" width="6.140625" style="1" customWidth="1"/>
    <col min="12560" max="12789" width="8.85546875" style="1"/>
    <col min="12790" max="12790" width="6.85546875" style="1" customWidth="1"/>
    <col min="12791" max="12791" width="27.42578125" style="1" customWidth="1"/>
    <col min="12792" max="12792" width="12.85546875" style="1" customWidth="1"/>
    <col min="12793" max="12793" width="0" style="1" hidden="1" customWidth="1"/>
    <col min="12794" max="12794" width="40.42578125" style="1" customWidth="1"/>
    <col min="12795" max="12795" width="9.140625" style="1" customWidth="1"/>
    <col min="12796" max="12797" width="11" style="1" customWidth="1"/>
    <col min="12798" max="12798" width="12.28515625" style="1" customWidth="1"/>
    <col min="12799" max="12801" width="12.85546875" style="1" customWidth="1"/>
    <col min="12802" max="12802" width="10.7109375" style="1" customWidth="1"/>
    <col min="12803" max="12803" width="12.7109375" style="1" customWidth="1"/>
    <col min="12804" max="12804" width="10.85546875" style="1" customWidth="1"/>
    <col min="12805" max="12805" width="11.28515625" style="1" customWidth="1"/>
    <col min="12806" max="12806" width="9.7109375" style="1" customWidth="1"/>
    <col min="12807" max="12807" width="11.140625" style="1" customWidth="1"/>
    <col min="12808" max="12808" width="12.42578125" style="1" customWidth="1"/>
    <col min="12809" max="12814" width="9.7109375" style="1" customWidth="1"/>
    <col min="12815" max="12815" width="6.140625" style="1" customWidth="1"/>
    <col min="12816" max="13045" width="8.85546875" style="1"/>
    <col min="13046" max="13046" width="6.85546875" style="1" customWidth="1"/>
    <col min="13047" max="13047" width="27.42578125" style="1" customWidth="1"/>
    <col min="13048" max="13048" width="12.85546875" style="1" customWidth="1"/>
    <col min="13049" max="13049" width="0" style="1" hidden="1" customWidth="1"/>
    <col min="13050" max="13050" width="40.42578125" style="1" customWidth="1"/>
    <col min="13051" max="13051" width="9.140625" style="1" customWidth="1"/>
    <col min="13052" max="13053" width="11" style="1" customWidth="1"/>
    <col min="13054" max="13054" width="12.28515625" style="1" customWidth="1"/>
    <col min="13055" max="13057" width="12.85546875" style="1" customWidth="1"/>
    <col min="13058" max="13058" width="10.7109375" style="1" customWidth="1"/>
    <col min="13059" max="13059" width="12.7109375" style="1" customWidth="1"/>
    <col min="13060" max="13060" width="10.85546875" style="1" customWidth="1"/>
    <col min="13061" max="13061" width="11.28515625" style="1" customWidth="1"/>
    <col min="13062" max="13062" width="9.7109375" style="1" customWidth="1"/>
    <col min="13063" max="13063" width="11.140625" style="1" customWidth="1"/>
    <col min="13064" max="13064" width="12.42578125" style="1" customWidth="1"/>
    <col min="13065" max="13070" width="9.7109375" style="1" customWidth="1"/>
    <col min="13071" max="13071" width="6.140625" style="1" customWidth="1"/>
    <col min="13072" max="13301" width="8.85546875" style="1"/>
    <col min="13302" max="13302" width="6.85546875" style="1" customWidth="1"/>
    <col min="13303" max="13303" width="27.42578125" style="1" customWidth="1"/>
    <col min="13304" max="13304" width="12.85546875" style="1" customWidth="1"/>
    <col min="13305" max="13305" width="0" style="1" hidden="1" customWidth="1"/>
    <col min="13306" max="13306" width="40.42578125" style="1" customWidth="1"/>
    <col min="13307" max="13307" width="9.140625" style="1" customWidth="1"/>
    <col min="13308" max="13309" width="11" style="1" customWidth="1"/>
    <col min="13310" max="13310" width="12.28515625" style="1" customWidth="1"/>
    <col min="13311" max="13313" width="12.85546875" style="1" customWidth="1"/>
    <col min="13314" max="13314" width="10.7109375" style="1" customWidth="1"/>
    <col min="13315" max="13315" width="12.7109375" style="1" customWidth="1"/>
    <col min="13316" max="13316" width="10.85546875" style="1" customWidth="1"/>
    <col min="13317" max="13317" width="11.28515625" style="1" customWidth="1"/>
    <col min="13318" max="13318" width="9.7109375" style="1" customWidth="1"/>
    <col min="13319" max="13319" width="11.140625" style="1" customWidth="1"/>
    <col min="13320" max="13320" width="12.42578125" style="1" customWidth="1"/>
    <col min="13321" max="13326" width="9.7109375" style="1" customWidth="1"/>
    <col min="13327" max="13327" width="6.140625" style="1" customWidth="1"/>
    <col min="13328" max="13557" width="8.85546875" style="1"/>
    <col min="13558" max="13558" width="6.85546875" style="1" customWidth="1"/>
    <col min="13559" max="13559" width="27.42578125" style="1" customWidth="1"/>
    <col min="13560" max="13560" width="12.85546875" style="1" customWidth="1"/>
    <col min="13561" max="13561" width="0" style="1" hidden="1" customWidth="1"/>
    <col min="13562" max="13562" width="40.42578125" style="1" customWidth="1"/>
    <col min="13563" max="13563" width="9.140625" style="1" customWidth="1"/>
    <col min="13564" max="13565" width="11" style="1" customWidth="1"/>
    <col min="13566" max="13566" width="12.28515625" style="1" customWidth="1"/>
    <col min="13567" max="13569" width="12.85546875" style="1" customWidth="1"/>
    <col min="13570" max="13570" width="10.7109375" style="1" customWidth="1"/>
    <col min="13571" max="13571" width="12.7109375" style="1" customWidth="1"/>
    <col min="13572" max="13572" width="10.85546875" style="1" customWidth="1"/>
    <col min="13573" max="13573" width="11.28515625" style="1" customWidth="1"/>
    <col min="13574" max="13574" width="9.7109375" style="1" customWidth="1"/>
    <col min="13575" max="13575" width="11.140625" style="1" customWidth="1"/>
    <col min="13576" max="13576" width="12.42578125" style="1" customWidth="1"/>
    <col min="13577" max="13582" width="9.7109375" style="1" customWidth="1"/>
    <col min="13583" max="13583" width="6.140625" style="1" customWidth="1"/>
    <col min="13584" max="13813" width="8.85546875" style="1"/>
    <col min="13814" max="13814" width="6.85546875" style="1" customWidth="1"/>
    <col min="13815" max="13815" width="27.42578125" style="1" customWidth="1"/>
    <col min="13816" max="13816" width="12.85546875" style="1" customWidth="1"/>
    <col min="13817" max="13817" width="0" style="1" hidden="1" customWidth="1"/>
    <col min="13818" max="13818" width="40.42578125" style="1" customWidth="1"/>
    <col min="13819" max="13819" width="9.140625" style="1" customWidth="1"/>
    <col min="13820" max="13821" width="11" style="1" customWidth="1"/>
    <col min="13822" max="13822" width="12.28515625" style="1" customWidth="1"/>
    <col min="13823" max="13825" width="12.85546875" style="1" customWidth="1"/>
    <col min="13826" max="13826" width="10.7109375" style="1" customWidth="1"/>
    <col min="13827" max="13827" width="12.7109375" style="1" customWidth="1"/>
    <col min="13828" max="13828" width="10.85546875" style="1" customWidth="1"/>
    <col min="13829" max="13829" width="11.28515625" style="1" customWidth="1"/>
    <col min="13830" max="13830" width="9.7109375" style="1" customWidth="1"/>
    <col min="13831" max="13831" width="11.140625" style="1" customWidth="1"/>
    <col min="13832" max="13832" width="12.42578125" style="1" customWidth="1"/>
    <col min="13833" max="13838" width="9.7109375" style="1" customWidth="1"/>
    <col min="13839" max="13839" width="6.140625" style="1" customWidth="1"/>
    <col min="13840" max="14069" width="8.85546875" style="1"/>
    <col min="14070" max="14070" width="6.85546875" style="1" customWidth="1"/>
    <col min="14071" max="14071" width="27.42578125" style="1" customWidth="1"/>
    <col min="14072" max="14072" width="12.85546875" style="1" customWidth="1"/>
    <col min="14073" max="14073" width="0" style="1" hidden="1" customWidth="1"/>
    <col min="14074" max="14074" width="40.42578125" style="1" customWidth="1"/>
    <col min="14075" max="14075" width="9.140625" style="1" customWidth="1"/>
    <col min="14076" max="14077" width="11" style="1" customWidth="1"/>
    <col min="14078" max="14078" width="12.28515625" style="1" customWidth="1"/>
    <col min="14079" max="14081" width="12.85546875" style="1" customWidth="1"/>
    <col min="14082" max="14082" width="10.7109375" style="1" customWidth="1"/>
    <col min="14083" max="14083" width="12.7109375" style="1" customWidth="1"/>
    <col min="14084" max="14084" width="10.85546875" style="1" customWidth="1"/>
    <col min="14085" max="14085" width="11.28515625" style="1" customWidth="1"/>
    <col min="14086" max="14086" width="9.7109375" style="1" customWidth="1"/>
    <col min="14087" max="14087" width="11.140625" style="1" customWidth="1"/>
    <col min="14088" max="14088" width="12.42578125" style="1" customWidth="1"/>
    <col min="14089" max="14094" width="9.7109375" style="1" customWidth="1"/>
    <col min="14095" max="14095" width="6.140625" style="1" customWidth="1"/>
    <col min="14096" max="14325" width="8.85546875" style="1"/>
    <col min="14326" max="14326" width="6.85546875" style="1" customWidth="1"/>
    <col min="14327" max="14327" width="27.42578125" style="1" customWidth="1"/>
    <col min="14328" max="14328" width="12.85546875" style="1" customWidth="1"/>
    <col min="14329" max="14329" width="0" style="1" hidden="1" customWidth="1"/>
    <col min="14330" max="14330" width="40.42578125" style="1" customWidth="1"/>
    <col min="14331" max="14331" width="9.140625" style="1" customWidth="1"/>
    <col min="14332" max="14333" width="11" style="1" customWidth="1"/>
    <col min="14334" max="14334" width="12.28515625" style="1" customWidth="1"/>
    <col min="14335" max="14337" width="12.85546875" style="1" customWidth="1"/>
    <col min="14338" max="14338" width="10.7109375" style="1" customWidth="1"/>
    <col min="14339" max="14339" width="12.7109375" style="1" customWidth="1"/>
    <col min="14340" max="14340" width="10.85546875" style="1" customWidth="1"/>
    <col min="14341" max="14341" width="11.28515625" style="1" customWidth="1"/>
    <col min="14342" max="14342" width="9.7109375" style="1" customWidth="1"/>
    <col min="14343" max="14343" width="11.140625" style="1" customWidth="1"/>
    <col min="14344" max="14344" width="12.42578125" style="1" customWidth="1"/>
    <col min="14345" max="14350" width="9.7109375" style="1" customWidth="1"/>
    <col min="14351" max="14351" width="6.140625" style="1" customWidth="1"/>
    <col min="14352" max="14581" width="8.85546875" style="1"/>
    <col min="14582" max="14582" width="6.85546875" style="1" customWidth="1"/>
    <col min="14583" max="14583" width="27.42578125" style="1" customWidth="1"/>
    <col min="14584" max="14584" width="12.85546875" style="1" customWidth="1"/>
    <col min="14585" max="14585" width="0" style="1" hidden="1" customWidth="1"/>
    <col min="14586" max="14586" width="40.42578125" style="1" customWidth="1"/>
    <col min="14587" max="14587" width="9.140625" style="1" customWidth="1"/>
    <col min="14588" max="14589" width="11" style="1" customWidth="1"/>
    <col min="14590" max="14590" width="12.28515625" style="1" customWidth="1"/>
    <col min="14591" max="14593" width="12.85546875" style="1" customWidth="1"/>
    <col min="14594" max="14594" width="10.7109375" style="1" customWidth="1"/>
    <col min="14595" max="14595" width="12.7109375" style="1" customWidth="1"/>
    <col min="14596" max="14596" width="10.85546875" style="1" customWidth="1"/>
    <col min="14597" max="14597" width="11.28515625" style="1" customWidth="1"/>
    <col min="14598" max="14598" width="9.7109375" style="1" customWidth="1"/>
    <col min="14599" max="14599" width="11.140625" style="1" customWidth="1"/>
    <col min="14600" max="14600" width="12.42578125" style="1" customWidth="1"/>
    <col min="14601" max="14606" width="9.7109375" style="1" customWidth="1"/>
    <col min="14607" max="14607" width="6.140625" style="1" customWidth="1"/>
    <col min="14608" max="14837" width="8.85546875" style="1"/>
    <col min="14838" max="14838" width="6.85546875" style="1" customWidth="1"/>
    <col min="14839" max="14839" width="27.42578125" style="1" customWidth="1"/>
    <col min="14840" max="14840" width="12.85546875" style="1" customWidth="1"/>
    <col min="14841" max="14841" width="0" style="1" hidden="1" customWidth="1"/>
    <col min="14842" max="14842" width="40.42578125" style="1" customWidth="1"/>
    <col min="14843" max="14843" width="9.140625" style="1" customWidth="1"/>
    <col min="14844" max="14845" width="11" style="1" customWidth="1"/>
    <col min="14846" max="14846" width="12.28515625" style="1" customWidth="1"/>
    <col min="14847" max="14849" width="12.85546875" style="1" customWidth="1"/>
    <col min="14850" max="14850" width="10.7109375" style="1" customWidth="1"/>
    <col min="14851" max="14851" width="12.7109375" style="1" customWidth="1"/>
    <col min="14852" max="14852" width="10.85546875" style="1" customWidth="1"/>
    <col min="14853" max="14853" width="11.28515625" style="1" customWidth="1"/>
    <col min="14854" max="14854" width="9.7109375" style="1" customWidth="1"/>
    <col min="14855" max="14855" width="11.140625" style="1" customWidth="1"/>
    <col min="14856" max="14856" width="12.42578125" style="1" customWidth="1"/>
    <col min="14857" max="14862" width="9.7109375" style="1" customWidth="1"/>
    <col min="14863" max="14863" width="6.140625" style="1" customWidth="1"/>
    <col min="14864" max="15093" width="8.85546875" style="1"/>
    <col min="15094" max="15094" width="6.85546875" style="1" customWidth="1"/>
    <col min="15095" max="15095" width="27.42578125" style="1" customWidth="1"/>
    <col min="15096" max="15096" width="12.85546875" style="1" customWidth="1"/>
    <col min="15097" max="15097" width="0" style="1" hidden="1" customWidth="1"/>
    <col min="15098" max="15098" width="40.42578125" style="1" customWidth="1"/>
    <col min="15099" max="15099" width="9.140625" style="1" customWidth="1"/>
    <col min="15100" max="15101" width="11" style="1" customWidth="1"/>
    <col min="15102" max="15102" width="12.28515625" style="1" customWidth="1"/>
    <col min="15103" max="15105" width="12.85546875" style="1" customWidth="1"/>
    <col min="15106" max="15106" width="10.7109375" style="1" customWidth="1"/>
    <col min="15107" max="15107" width="12.7109375" style="1" customWidth="1"/>
    <col min="15108" max="15108" width="10.85546875" style="1" customWidth="1"/>
    <col min="15109" max="15109" width="11.28515625" style="1" customWidth="1"/>
    <col min="15110" max="15110" width="9.7109375" style="1" customWidth="1"/>
    <col min="15111" max="15111" width="11.140625" style="1" customWidth="1"/>
    <col min="15112" max="15112" width="12.42578125" style="1" customWidth="1"/>
    <col min="15113" max="15118" width="9.7109375" style="1" customWidth="1"/>
    <col min="15119" max="15119" width="6.140625" style="1" customWidth="1"/>
    <col min="15120" max="15349" width="8.85546875" style="1"/>
    <col min="15350" max="15350" width="6.85546875" style="1" customWidth="1"/>
    <col min="15351" max="15351" width="27.42578125" style="1" customWidth="1"/>
    <col min="15352" max="15352" width="12.85546875" style="1" customWidth="1"/>
    <col min="15353" max="15353" width="0" style="1" hidden="1" customWidth="1"/>
    <col min="15354" max="15354" width="40.42578125" style="1" customWidth="1"/>
    <col min="15355" max="15355" width="9.140625" style="1" customWidth="1"/>
    <col min="15356" max="15357" width="11" style="1" customWidth="1"/>
    <col min="15358" max="15358" width="12.28515625" style="1" customWidth="1"/>
    <col min="15359" max="15361" width="12.85546875" style="1" customWidth="1"/>
    <col min="15362" max="15362" width="10.7109375" style="1" customWidth="1"/>
    <col min="15363" max="15363" width="12.7109375" style="1" customWidth="1"/>
    <col min="15364" max="15364" width="10.85546875" style="1" customWidth="1"/>
    <col min="15365" max="15365" width="11.28515625" style="1" customWidth="1"/>
    <col min="15366" max="15366" width="9.7109375" style="1" customWidth="1"/>
    <col min="15367" max="15367" width="11.140625" style="1" customWidth="1"/>
    <col min="15368" max="15368" width="12.42578125" style="1" customWidth="1"/>
    <col min="15369" max="15374" width="9.7109375" style="1" customWidth="1"/>
    <col min="15375" max="15375" width="6.140625" style="1" customWidth="1"/>
    <col min="15376" max="15605" width="8.85546875" style="1"/>
    <col min="15606" max="15606" width="6.85546875" style="1" customWidth="1"/>
    <col min="15607" max="15607" width="27.42578125" style="1" customWidth="1"/>
    <col min="15608" max="15608" width="12.85546875" style="1" customWidth="1"/>
    <col min="15609" max="15609" width="0" style="1" hidden="1" customWidth="1"/>
    <col min="15610" max="15610" width="40.42578125" style="1" customWidth="1"/>
    <col min="15611" max="15611" width="9.140625" style="1" customWidth="1"/>
    <col min="15612" max="15613" width="11" style="1" customWidth="1"/>
    <col min="15614" max="15614" width="12.28515625" style="1" customWidth="1"/>
    <col min="15615" max="15617" width="12.85546875" style="1" customWidth="1"/>
    <col min="15618" max="15618" width="10.7109375" style="1" customWidth="1"/>
    <col min="15619" max="15619" width="12.7109375" style="1" customWidth="1"/>
    <col min="15620" max="15620" width="10.85546875" style="1" customWidth="1"/>
    <col min="15621" max="15621" width="11.28515625" style="1" customWidth="1"/>
    <col min="15622" max="15622" width="9.7109375" style="1" customWidth="1"/>
    <col min="15623" max="15623" width="11.140625" style="1" customWidth="1"/>
    <col min="15624" max="15624" width="12.42578125" style="1" customWidth="1"/>
    <col min="15625" max="15630" width="9.7109375" style="1" customWidth="1"/>
    <col min="15631" max="15631" width="6.140625" style="1" customWidth="1"/>
    <col min="15632" max="15861" width="8.85546875" style="1"/>
    <col min="15862" max="15862" width="6.85546875" style="1" customWidth="1"/>
    <col min="15863" max="15863" width="27.42578125" style="1" customWidth="1"/>
    <col min="15864" max="15864" width="12.85546875" style="1" customWidth="1"/>
    <col min="15865" max="15865" width="0" style="1" hidden="1" customWidth="1"/>
    <col min="15866" max="15866" width="40.42578125" style="1" customWidth="1"/>
    <col min="15867" max="15867" width="9.140625" style="1" customWidth="1"/>
    <col min="15868" max="15869" width="11" style="1" customWidth="1"/>
    <col min="15870" max="15870" width="12.28515625" style="1" customWidth="1"/>
    <col min="15871" max="15873" width="12.85546875" style="1" customWidth="1"/>
    <col min="15874" max="15874" width="10.7109375" style="1" customWidth="1"/>
    <col min="15875" max="15875" width="12.7109375" style="1" customWidth="1"/>
    <col min="15876" max="15876" width="10.85546875" style="1" customWidth="1"/>
    <col min="15877" max="15877" width="11.28515625" style="1" customWidth="1"/>
    <col min="15878" max="15878" width="9.7109375" style="1" customWidth="1"/>
    <col min="15879" max="15879" width="11.140625" style="1" customWidth="1"/>
    <col min="15880" max="15880" width="12.42578125" style="1" customWidth="1"/>
    <col min="15881" max="15886" width="9.7109375" style="1" customWidth="1"/>
    <col min="15887" max="15887" width="6.140625" style="1" customWidth="1"/>
    <col min="15888" max="16117" width="8.85546875" style="1"/>
    <col min="16118" max="16118" width="6.85546875" style="1" customWidth="1"/>
    <col min="16119" max="16119" width="27.42578125" style="1" customWidth="1"/>
    <col min="16120" max="16120" width="12.85546875" style="1" customWidth="1"/>
    <col min="16121" max="16121" width="0" style="1" hidden="1" customWidth="1"/>
    <col min="16122" max="16122" width="40.42578125" style="1" customWidth="1"/>
    <col min="16123" max="16123" width="9.140625" style="1" customWidth="1"/>
    <col min="16124" max="16125" width="11" style="1" customWidth="1"/>
    <col min="16126" max="16126" width="12.28515625" style="1" customWidth="1"/>
    <col min="16127" max="16129" width="12.85546875" style="1" customWidth="1"/>
    <col min="16130" max="16130" width="10.7109375" style="1" customWidth="1"/>
    <col min="16131" max="16131" width="12.7109375" style="1" customWidth="1"/>
    <col min="16132" max="16132" width="10.85546875" style="1" customWidth="1"/>
    <col min="16133" max="16133" width="11.28515625" style="1" customWidth="1"/>
    <col min="16134" max="16134" width="9.7109375" style="1" customWidth="1"/>
    <col min="16135" max="16135" width="11.140625" style="1" customWidth="1"/>
    <col min="16136" max="16136" width="12.42578125" style="1" customWidth="1"/>
    <col min="16137" max="16142" width="9.7109375" style="1" customWidth="1"/>
    <col min="16143" max="16143" width="6.140625" style="1" customWidth="1"/>
    <col min="16144" max="16384" width="8.85546875" style="1"/>
  </cols>
  <sheetData>
    <row r="1" spans="1:18" ht="22.15" customHeight="1">
      <c r="A1" s="591" t="s">
        <v>553</v>
      </c>
      <c r="B1" s="591"/>
      <c r="C1" s="591"/>
      <c r="D1" s="591"/>
      <c r="E1" s="591"/>
      <c r="F1" s="591"/>
      <c r="G1" s="591"/>
      <c r="H1" s="591"/>
      <c r="I1" s="591"/>
      <c r="J1" s="591"/>
      <c r="K1" s="591"/>
      <c r="L1" s="591"/>
      <c r="M1" s="591"/>
      <c r="N1" s="591"/>
      <c r="O1" s="591"/>
    </row>
    <row r="2" spans="1:18" ht="27.6" customHeight="1">
      <c r="A2" s="592" t="s">
        <v>554</v>
      </c>
      <c r="B2" s="592"/>
      <c r="C2" s="592"/>
      <c r="D2" s="592"/>
      <c r="E2" s="592"/>
      <c r="F2" s="592"/>
      <c r="G2" s="592"/>
      <c r="H2" s="592"/>
      <c r="I2" s="592"/>
      <c r="J2" s="592"/>
      <c r="K2" s="592"/>
      <c r="L2" s="592"/>
      <c r="M2" s="592"/>
      <c r="N2" s="592"/>
      <c r="O2" s="592"/>
    </row>
    <row r="3" spans="1:18">
      <c r="A3" s="587" t="s">
        <v>915</v>
      </c>
      <c r="B3" s="587"/>
      <c r="C3" s="587"/>
      <c r="D3" s="587"/>
      <c r="E3" s="587"/>
      <c r="F3" s="587"/>
      <c r="G3" s="587"/>
      <c r="H3" s="587"/>
      <c r="I3" s="587"/>
      <c r="J3" s="587"/>
      <c r="K3" s="587"/>
      <c r="L3" s="587"/>
      <c r="M3" s="587"/>
      <c r="N3" s="587"/>
      <c r="O3" s="587"/>
    </row>
    <row r="4" spans="1:18">
      <c r="A4" s="2"/>
      <c r="B4" s="236"/>
      <c r="C4" s="2"/>
      <c r="D4" s="2"/>
      <c r="E4" s="2"/>
      <c r="F4" s="2"/>
      <c r="G4" s="237"/>
      <c r="H4" s="299"/>
      <c r="I4" s="593" t="s">
        <v>0</v>
      </c>
      <c r="J4" s="593"/>
      <c r="K4" s="593"/>
      <c r="L4" s="593"/>
      <c r="M4" s="593"/>
      <c r="N4" s="593"/>
      <c r="O4" s="593"/>
    </row>
    <row r="5" spans="1:18">
      <c r="A5" s="594" t="s">
        <v>1</v>
      </c>
      <c r="B5" s="595" t="s">
        <v>2</v>
      </c>
      <c r="C5" s="594" t="s">
        <v>3</v>
      </c>
      <c r="D5" s="235"/>
      <c r="E5" s="594" t="s">
        <v>4</v>
      </c>
      <c r="F5" s="594" t="s">
        <v>5</v>
      </c>
      <c r="G5" s="596" t="s">
        <v>6</v>
      </c>
      <c r="H5" s="597"/>
      <c r="I5" s="597"/>
      <c r="J5" s="598"/>
      <c r="K5" s="596" t="s">
        <v>7</v>
      </c>
      <c r="L5" s="597"/>
      <c r="M5" s="597"/>
      <c r="N5" s="598"/>
      <c r="O5" s="594" t="s">
        <v>8</v>
      </c>
    </row>
    <row r="6" spans="1:18" ht="42.75">
      <c r="A6" s="594"/>
      <c r="B6" s="595"/>
      <c r="C6" s="594"/>
      <c r="D6" s="235"/>
      <c r="E6" s="594"/>
      <c r="F6" s="594"/>
      <c r="G6" s="3" t="s">
        <v>9</v>
      </c>
      <c r="H6" s="300" t="s">
        <v>10</v>
      </c>
      <c r="I6" s="3" t="s">
        <v>11</v>
      </c>
      <c r="J6" s="3" t="s">
        <v>12</v>
      </c>
      <c r="K6" s="3" t="s">
        <v>9</v>
      </c>
      <c r="L6" s="3" t="s">
        <v>10</v>
      </c>
      <c r="M6" s="3" t="s">
        <v>11</v>
      </c>
      <c r="N6" s="3" t="s">
        <v>12</v>
      </c>
      <c r="O6" s="594"/>
    </row>
    <row r="7" spans="1:18" ht="33" customHeight="1">
      <c r="A7" s="4"/>
      <c r="B7" s="321" t="s">
        <v>13</v>
      </c>
      <c r="C7" s="4"/>
      <c r="D7" s="4"/>
      <c r="E7" s="4"/>
      <c r="F7" s="4"/>
      <c r="G7" s="5">
        <f t="shared" ref="G7:N7" si="0">G8+G14+G16+G18+G1196+G1199+G1205+G1207</f>
        <v>241228</v>
      </c>
      <c r="H7" s="298">
        <f t="shared" si="0"/>
        <v>231351</v>
      </c>
      <c r="I7" s="5">
        <f t="shared" si="0"/>
        <v>9877</v>
      </c>
      <c r="J7" s="5">
        <f t="shared" si="0"/>
        <v>0</v>
      </c>
      <c r="K7" s="5">
        <f t="shared" si="0"/>
        <v>49667</v>
      </c>
      <c r="L7" s="5">
        <f t="shared" si="0"/>
        <v>47503</v>
      </c>
      <c r="M7" s="5">
        <f t="shared" si="0"/>
        <v>2164</v>
      </c>
      <c r="N7" s="5">
        <f t="shared" si="0"/>
        <v>0</v>
      </c>
      <c r="O7" s="4"/>
    </row>
    <row r="8" spans="1:18" ht="74.25" hidden="1" customHeight="1">
      <c r="A8" s="321" t="s">
        <v>14</v>
      </c>
      <c r="B8" s="238" t="s">
        <v>15</v>
      </c>
      <c r="C8" s="238"/>
      <c r="D8" s="238"/>
      <c r="E8" s="238"/>
      <c r="F8" s="238"/>
      <c r="G8" s="239">
        <f>G9+G11</f>
        <v>135888</v>
      </c>
      <c r="H8" s="301">
        <f>H9+H11</f>
        <v>130885</v>
      </c>
      <c r="I8" s="239">
        <f>I9+I11</f>
        <v>5003</v>
      </c>
      <c r="J8" s="239"/>
      <c r="K8" s="239">
        <f>K9+K11</f>
        <v>34687</v>
      </c>
      <c r="L8" s="239">
        <f>L9+L11</f>
        <v>33141</v>
      </c>
      <c r="M8" s="239">
        <f>M9+M11</f>
        <v>1546</v>
      </c>
      <c r="N8" s="239">
        <f>N9+N11</f>
        <v>0</v>
      </c>
      <c r="O8" s="238"/>
    </row>
    <row r="9" spans="1:18" s="7" customFormat="1" hidden="1">
      <c r="A9" s="6" t="s">
        <v>16</v>
      </c>
      <c r="B9" s="588" t="s">
        <v>17</v>
      </c>
      <c r="C9" s="588"/>
      <c r="D9" s="240"/>
      <c r="E9" s="241"/>
      <c r="F9" s="241"/>
      <c r="G9" s="242">
        <f t="shared" ref="G9:G15" si="1">H9+I9</f>
        <v>9796</v>
      </c>
      <c r="H9" s="302">
        <f>SUM(H10:H10)</f>
        <v>9020</v>
      </c>
      <c r="I9" s="242">
        <f>SUM(I10:I10)</f>
        <v>776</v>
      </c>
      <c r="J9" s="242">
        <f>K9+L9</f>
        <v>1020</v>
      </c>
      <c r="K9" s="242">
        <f>SUM(K10:K10)</f>
        <v>530</v>
      </c>
      <c r="L9" s="242">
        <f>SUM(L10:L10)</f>
        <v>490</v>
      </c>
      <c r="M9" s="242">
        <f>SUM(M10:M10)</f>
        <v>40</v>
      </c>
      <c r="N9" s="242">
        <f>SUM(N10:N10)</f>
        <v>0</v>
      </c>
      <c r="O9" s="241"/>
      <c r="P9" s="387"/>
      <c r="Q9" s="387"/>
      <c r="R9" s="387"/>
    </row>
    <row r="10" spans="1:18" ht="30" hidden="1">
      <c r="A10" s="8">
        <v>5</v>
      </c>
      <c r="B10" s="243" t="s">
        <v>23</v>
      </c>
      <c r="C10" s="243"/>
      <c r="D10" s="243"/>
      <c r="E10" s="243"/>
      <c r="F10" s="9" t="s">
        <v>19</v>
      </c>
      <c r="G10" s="244">
        <f t="shared" si="1"/>
        <v>9796</v>
      </c>
      <c r="H10" s="303">
        <v>9020</v>
      </c>
      <c r="I10" s="245">
        <v>776</v>
      </c>
      <c r="J10" s="243"/>
      <c r="K10" s="244">
        <f t="shared" ref="K10" si="2">L10+M10</f>
        <v>530</v>
      </c>
      <c r="L10" s="246">
        <v>490</v>
      </c>
      <c r="M10" s="246">
        <v>40</v>
      </c>
      <c r="N10" s="246"/>
      <c r="O10" s="243"/>
    </row>
    <row r="11" spans="1:18" s="7" customFormat="1" hidden="1">
      <c r="A11" s="6" t="s">
        <v>26</v>
      </c>
      <c r="B11" s="589" t="s">
        <v>27</v>
      </c>
      <c r="C11" s="590"/>
      <c r="D11" s="247"/>
      <c r="E11" s="6"/>
      <c r="F11" s="6"/>
      <c r="G11" s="242">
        <f t="shared" si="1"/>
        <v>126092</v>
      </c>
      <c r="H11" s="302">
        <f>SUM(H12:H13)</f>
        <v>121865</v>
      </c>
      <c r="I11" s="242">
        <f>SUM(I12:I13)</f>
        <v>4227</v>
      </c>
      <c r="J11" s="242"/>
      <c r="K11" s="242">
        <f t="shared" ref="K11:N11" si="3">SUM(K12:K13)</f>
        <v>34157</v>
      </c>
      <c r="L11" s="242">
        <f t="shared" si="3"/>
        <v>32651</v>
      </c>
      <c r="M11" s="242">
        <f t="shared" si="3"/>
        <v>1506</v>
      </c>
      <c r="N11" s="242">
        <f t="shared" si="3"/>
        <v>0</v>
      </c>
      <c r="O11" s="6"/>
      <c r="P11" s="387"/>
      <c r="Q11" s="387"/>
      <c r="R11" s="387"/>
    </row>
    <row r="12" spans="1:18" ht="60" hidden="1">
      <c r="A12" s="10">
        <v>1</v>
      </c>
      <c r="B12" s="243" t="s">
        <v>28</v>
      </c>
      <c r="C12" s="10" t="s">
        <v>29</v>
      </c>
      <c r="D12" s="10"/>
      <c r="E12" s="10" t="s">
        <v>30</v>
      </c>
      <c r="F12" s="8" t="s">
        <v>31</v>
      </c>
      <c r="G12" s="244">
        <f t="shared" si="1"/>
        <v>70000</v>
      </c>
      <c r="H12" s="304">
        <v>66247</v>
      </c>
      <c r="I12" s="244">
        <v>3753</v>
      </c>
      <c r="J12" s="248"/>
      <c r="K12" s="244">
        <f>L12+M12</f>
        <v>32157</v>
      </c>
      <c r="L12" s="244">
        <v>30651</v>
      </c>
      <c r="M12" s="244">
        <v>1506</v>
      </c>
      <c r="N12" s="248"/>
      <c r="O12" s="4"/>
    </row>
    <row r="13" spans="1:18" ht="60" hidden="1">
      <c r="A13" s="10">
        <v>2</v>
      </c>
      <c r="B13" s="243" t="s">
        <v>32</v>
      </c>
      <c r="C13" s="10" t="s">
        <v>29</v>
      </c>
      <c r="D13" s="10"/>
      <c r="E13" s="10" t="s">
        <v>30</v>
      </c>
      <c r="F13" s="8" t="s">
        <v>33</v>
      </c>
      <c r="G13" s="244">
        <f t="shared" si="1"/>
        <v>56092</v>
      </c>
      <c r="H13" s="304">
        <v>55618</v>
      </c>
      <c r="I13" s="244">
        <v>474</v>
      </c>
      <c r="J13" s="249"/>
      <c r="K13" s="244">
        <f>L13+M13</f>
        <v>2000</v>
      </c>
      <c r="L13" s="244">
        <v>2000</v>
      </c>
      <c r="M13" s="244"/>
      <c r="N13" s="248"/>
      <c r="O13" s="4"/>
    </row>
    <row r="14" spans="1:18" ht="57" hidden="1">
      <c r="A14" s="235" t="s">
        <v>34</v>
      </c>
      <c r="B14" s="238" t="s">
        <v>35</v>
      </c>
      <c r="C14" s="238"/>
      <c r="D14" s="238"/>
      <c r="E14" s="238"/>
      <c r="F14" s="4"/>
      <c r="G14" s="250">
        <f t="shared" si="1"/>
        <v>45000</v>
      </c>
      <c r="H14" s="305">
        <f>SUM(H15:H15)</f>
        <v>43000</v>
      </c>
      <c r="I14" s="250">
        <f>SUM(I15:I15)</f>
        <v>2000</v>
      </c>
      <c r="J14" s="251"/>
      <c r="K14" s="250">
        <f>L14+M14</f>
        <v>2000</v>
      </c>
      <c r="L14" s="250">
        <f>SUM(L15:L15)</f>
        <v>2000</v>
      </c>
      <c r="M14" s="250">
        <f>SUM(M15:M15)</f>
        <v>0</v>
      </c>
      <c r="N14" s="250">
        <f>SUM(N15:N15)</f>
        <v>0</v>
      </c>
      <c r="O14" s="4"/>
    </row>
    <row r="15" spans="1:18" ht="60" hidden="1">
      <c r="A15" s="10">
        <v>5</v>
      </c>
      <c r="B15" s="243" t="s">
        <v>37</v>
      </c>
      <c r="C15" s="10" t="s">
        <v>38</v>
      </c>
      <c r="D15" s="10"/>
      <c r="E15" s="10" t="s">
        <v>36</v>
      </c>
      <c r="F15" s="8" t="s">
        <v>33</v>
      </c>
      <c r="G15" s="244">
        <f t="shared" si="1"/>
        <v>45000</v>
      </c>
      <c r="H15" s="304">
        <v>43000</v>
      </c>
      <c r="I15" s="244">
        <v>2000</v>
      </c>
      <c r="J15" s="249"/>
      <c r="K15" s="244">
        <f t="shared" ref="K15" si="4">L15+M15</f>
        <v>2000</v>
      </c>
      <c r="L15" s="244">
        <v>2000</v>
      </c>
      <c r="M15" s="244"/>
      <c r="N15" s="248"/>
      <c r="O15" s="4"/>
    </row>
    <row r="16" spans="1:18" s="7" customFormat="1" ht="114" hidden="1">
      <c r="A16" s="11" t="s">
        <v>39</v>
      </c>
      <c r="B16" s="241" t="s">
        <v>40</v>
      </c>
      <c r="C16" s="11"/>
      <c r="D16" s="11"/>
      <c r="E16" s="11"/>
      <c r="F16" s="235"/>
      <c r="G16" s="250">
        <f t="shared" ref="G16:N16" si="5">G17</f>
        <v>30170</v>
      </c>
      <c r="H16" s="305">
        <f t="shared" si="5"/>
        <v>28733</v>
      </c>
      <c r="I16" s="250">
        <f t="shared" si="5"/>
        <v>1437</v>
      </c>
      <c r="J16" s="250">
        <f t="shared" si="5"/>
        <v>0</v>
      </c>
      <c r="K16" s="250">
        <f t="shared" si="5"/>
        <v>6490</v>
      </c>
      <c r="L16" s="250">
        <f t="shared" si="5"/>
        <v>6181</v>
      </c>
      <c r="M16" s="250">
        <f t="shared" si="5"/>
        <v>309</v>
      </c>
      <c r="N16" s="250">
        <f t="shared" si="5"/>
        <v>0</v>
      </c>
      <c r="O16" s="6"/>
      <c r="P16" s="387"/>
      <c r="Q16" s="387"/>
      <c r="R16" s="387"/>
    </row>
    <row r="17" spans="1:21" ht="30" hidden="1">
      <c r="A17" s="10">
        <v>1</v>
      </c>
      <c r="B17" s="243" t="s">
        <v>41</v>
      </c>
      <c r="C17" s="10" t="s">
        <v>42</v>
      </c>
      <c r="D17" s="10"/>
      <c r="E17" s="10" t="s">
        <v>43</v>
      </c>
      <c r="F17" s="8" t="s">
        <v>31</v>
      </c>
      <c r="G17" s="244">
        <f>H17+I17</f>
        <v>30170</v>
      </c>
      <c r="H17" s="304">
        <v>28733</v>
      </c>
      <c r="I17" s="244">
        <v>1437</v>
      </c>
      <c r="J17" s="249"/>
      <c r="K17" s="244">
        <f>L17+M17</f>
        <v>6490</v>
      </c>
      <c r="L17" s="244">
        <v>6181</v>
      </c>
      <c r="M17" s="244">
        <v>309</v>
      </c>
      <c r="N17" s="248"/>
      <c r="O17" s="4"/>
    </row>
    <row r="18" spans="1:21" ht="71.25" hidden="1">
      <c r="A18" s="235" t="s">
        <v>44</v>
      </c>
      <c r="B18" s="238" t="s">
        <v>45</v>
      </c>
      <c r="C18" s="238"/>
      <c r="D18" s="238"/>
      <c r="E18" s="238"/>
      <c r="F18" s="238"/>
      <c r="G18" s="239">
        <f t="shared" ref="G18:N18" si="6">G19+G1173+G1177+G1179</f>
        <v>30170</v>
      </c>
      <c r="H18" s="301">
        <f t="shared" si="6"/>
        <v>28733</v>
      </c>
      <c r="I18" s="239">
        <f t="shared" si="6"/>
        <v>1437</v>
      </c>
      <c r="J18" s="239">
        <f t="shared" si="6"/>
        <v>0</v>
      </c>
      <c r="K18" s="239">
        <f t="shared" si="6"/>
        <v>6490</v>
      </c>
      <c r="L18" s="239">
        <f t="shared" si="6"/>
        <v>6181</v>
      </c>
      <c r="M18" s="239">
        <f t="shared" si="6"/>
        <v>309</v>
      </c>
      <c r="N18" s="239">
        <f t="shared" si="6"/>
        <v>0</v>
      </c>
      <c r="O18" s="238"/>
      <c r="P18" s="586"/>
      <c r="Q18" s="586"/>
      <c r="R18" s="586"/>
      <c r="S18" s="586"/>
      <c r="T18" s="586"/>
      <c r="U18" s="586"/>
    </row>
    <row r="19" spans="1:21" ht="30" hidden="1">
      <c r="A19" s="10">
        <v>1</v>
      </c>
      <c r="B19" s="9" t="s">
        <v>41</v>
      </c>
      <c r="C19" s="10" t="s">
        <v>42</v>
      </c>
      <c r="D19" s="10"/>
      <c r="E19" s="10" t="s">
        <v>43</v>
      </c>
      <c r="F19" s="8" t="s">
        <v>31</v>
      </c>
      <c r="G19" s="131">
        <f>H19+I19</f>
        <v>30170</v>
      </c>
      <c r="H19" s="306">
        <v>28733</v>
      </c>
      <c r="I19" s="131">
        <v>1437</v>
      </c>
      <c r="J19" s="132"/>
      <c r="K19" s="131">
        <f>L19+M19</f>
        <v>6490</v>
      </c>
      <c r="L19" s="131">
        <v>6181</v>
      </c>
      <c r="M19" s="131">
        <v>309</v>
      </c>
      <c r="N19" s="4"/>
      <c r="O19" s="4"/>
    </row>
    <row r="20" spans="1:21" ht="71.25" hidden="1">
      <c r="A20" s="127" t="s">
        <v>44</v>
      </c>
      <c r="B20" s="12" t="s">
        <v>45</v>
      </c>
      <c r="C20" s="12"/>
      <c r="D20" s="12"/>
      <c r="E20" s="12"/>
      <c r="F20" s="12"/>
      <c r="G20" s="128" t="e">
        <f>G21+#REF!+#REF!+#REF!</f>
        <v>#REF!</v>
      </c>
      <c r="H20" s="307" t="e">
        <f>H21+#REF!+#REF!+#REF!</f>
        <v>#REF!</v>
      </c>
      <c r="I20" s="128" t="e">
        <f>I21+#REF!+#REF!+#REF!</f>
        <v>#REF!</v>
      </c>
      <c r="J20" s="128" t="e">
        <f>J21+#REF!+#REF!+#REF!</f>
        <v>#REF!</v>
      </c>
      <c r="K20" s="128" t="e">
        <f>K21+#REF!+#REF!+#REF!</f>
        <v>#REF!</v>
      </c>
      <c r="L20" s="128" t="e">
        <f>L21+#REF!+#REF!+#REF!</f>
        <v>#REF!</v>
      </c>
      <c r="M20" s="128" t="e">
        <f>M21+#REF!+#REF!+#REF!</f>
        <v>#REF!</v>
      </c>
      <c r="N20" s="128" t="e">
        <f>N21+#REF!+#REF!+#REF!</f>
        <v>#REF!</v>
      </c>
      <c r="O20" s="12"/>
      <c r="P20" s="586"/>
      <c r="Q20" s="586"/>
      <c r="R20" s="586"/>
      <c r="S20" s="586"/>
      <c r="T20" s="586"/>
      <c r="U20" s="586"/>
    </row>
    <row r="21" spans="1:21" s="7" customFormat="1" ht="75" hidden="1">
      <c r="A21" s="6" t="s">
        <v>46</v>
      </c>
      <c r="B21" s="129" t="s">
        <v>47</v>
      </c>
      <c r="C21" s="129"/>
      <c r="D21" s="129"/>
      <c r="E21" s="129"/>
      <c r="F21" s="129"/>
      <c r="G21" s="133" t="e">
        <f>#REF!+#REF!+#REF!+#REF!+G22+#REF!+#REF!+#REF!</f>
        <v>#REF!</v>
      </c>
      <c r="H21" s="308" t="e">
        <f>#REF!+#REF!+#REF!+#REF!+H22+#REF!+#REF!+#REF!</f>
        <v>#REF!</v>
      </c>
      <c r="I21" s="133" t="e">
        <f>#REF!+#REF!+#REF!+#REF!+I22+#REF!+#REF!+#REF!</f>
        <v>#REF!</v>
      </c>
      <c r="J21" s="133" t="e">
        <f>#REF!+#REF!+#REF!+#REF!+J22+#REF!+#REF!+#REF!</f>
        <v>#REF!</v>
      </c>
      <c r="K21" s="133" t="e">
        <f>#REF!+#REF!+#REF!+#REF!+K22+#REF!+#REF!+#REF!</f>
        <v>#REF!</v>
      </c>
      <c r="L21" s="133" t="e">
        <f>#REF!+#REF!+#REF!+#REF!+L22+#REF!+#REF!+#REF!+0.1</f>
        <v>#REF!</v>
      </c>
      <c r="M21" s="133" t="e">
        <f>#REF!+#REF!+#REF!+#REF!+M22+#REF!+#REF!+#REF!</f>
        <v>#REF!</v>
      </c>
      <c r="N21" s="133" t="e">
        <f>#REF!+#REF!+#REF!+#REF!+N22+#REF!+#REF!+#REF!</f>
        <v>#REF!</v>
      </c>
      <c r="O21" s="12"/>
      <c r="P21" s="388"/>
      <c r="Q21" s="388"/>
      <c r="R21" s="388"/>
      <c r="S21" s="13"/>
      <c r="T21" s="13"/>
      <c r="U21" s="13"/>
    </row>
    <row r="22" spans="1:21">
      <c r="A22" s="127"/>
      <c r="B22" s="127" t="s">
        <v>716</v>
      </c>
      <c r="C22" s="15"/>
      <c r="D22" s="15"/>
      <c r="E22" s="15"/>
      <c r="F22" s="15"/>
      <c r="G22" s="414">
        <f>G23+G37+G51+G60+G69+G84+G100+G113+G143+G128+G153+G169+G184+G204+G209+G223+G237</f>
        <v>154894.09899999999</v>
      </c>
      <c r="H22" s="414">
        <f>H23+H37+H51+H60+H69+H84+H100+H113+H143+H128+H153+H169+H184+H204+H209+H223+H237</f>
        <v>147518.1</v>
      </c>
      <c r="I22" s="414">
        <f t="shared" ref="I22:N22" si="7">I23+I37+I51+I60+I69+I84+I100+I113+I143+I128+I153+I169+I184+I204+I209+I223+I237</f>
        <v>7375.9989999999989</v>
      </c>
      <c r="J22" s="344">
        <f t="shared" si="7"/>
        <v>0</v>
      </c>
      <c r="K22" s="403">
        <f t="shared" si="7"/>
        <v>27882.01</v>
      </c>
      <c r="L22" s="403">
        <f t="shared" si="7"/>
        <v>26554.01</v>
      </c>
      <c r="M22" s="403">
        <f t="shared" si="7"/>
        <v>1328</v>
      </c>
      <c r="N22" s="344">
        <f t="shared" si="7"/>
        <v>0</v>
      </c>
      <c r="O22" s="345"/>
    </row>
    <row r="23" spans="1:21" s="14" customFormat="1">
      <c r="A23" s="6" t="s">
        <v>60</v>
      </c>
      <c r="B23" s="6" t="s">
        <v>61</v>
      </c>
      <c r="C23" s="16"/>
      <c r="D23" s="16"/>
      <c r="E23" s="16"/>
      <c r="F23" s="16"/>
      <c r="G23" s="414">
        <f>SUM(G24:G36)</f>
        <v>4512.9589999999998</v>
      </c>
      <c r="H23" s="415">
        <f>SUM(H24:H36)</f>
        <v>4298</v>
      </c>
      <c r="I23" s="415">
        <f t="shared" ref="I23:N23" si="8">SUM(I24:I36)</f>
        <v>214.95900000000003</v>
      </c>
      <c r="J23" s="346">
        <f t="shared" si="8"/>
        <v>0</v>
      </c>
      <c r="K23" s="404">
        <f>SUM(K24:K36)</f>
        <v>812.29</v>
      </c>
      <c r="L23" s="404">
        <f t="shared" si="8"/>
        <v>773.6</v>
      </c>
      <c r="M23" s="404">
        <f t="shared" si="8"/>
        <v>38.69</v>
      </c>
      <c r="N23" s="346">
        <f t="shared" si="8"/>
        <v>0</v>
      </c>
      <c r="O23" s="347"/>
      <c r="P23" s="389" t="e">
        <f>+'NĂM 2022'!J22+#REF!+'NĂM 2024'!J22+'NĂM 2025'!J22</f>
        <v>#REF!</v>
      </c>
      <c r="Q23" s="389" t="e">
        <f>+'NĂM 2022'!K22+#REF!+'NĂM 2024'!K22+'NĂM 2025'!K22</f>
        <v>#REF!</v>
      </c>
      <c r="R23" s="389" t="e">
        <f>+'NĂM 2022'!L22+#REF!+'NĂM 2024'!L22+'NĂM 2025'!L22</f>
        <v>#REF!</v>
      </c>
    </row>
    <row r="24" spans="1:21" s="148" customFormat="1" ht="60">
      <c r="A24" s="143">
        <v>1</v>
      </c>
      <c r="B24" s="350" t="s">
        <v>62</v>
      </c>
      <c r="C24" s="143" t="s">
        <v>63</v>
      </c>
      <c r="D24" s="143"/>
      <c r="E24" s="143" t="s">
        <v>64</v>
      </c>
      <c r="F24" s="143" t="s">
        <v>52</v>
      </c>
      <c r="G24" s="293">
        <f>H24+I24</f>
        <v>270.79999999999995</v>
      </c>
      <c r="H24" s="293">
        <v>257.89999999999998</v>
      </c>
      <c r="I24" s="293">
        <v>12.9</v>
      </c>
      <c r="J24" s="147"/>
      <c r="K24" s="293">
        <f t="shared" ref="K24:K88" si="9">L24+M24</f>
        <v>270.79999999999995</v>
      </c>
      <c r="L24" s="293">
        <v>257.89999999999998</v>
      </c>
      <c r="M24" s="293">
        <v>12.9</v>
      </c>
      <c r="N24" s="147"/>
      <c r="O24" s="147"/>
      <c r="P24" s="390"/>
      <c r="Q24" s="390"/>
      <c r="R24" s="390"/>
    </row>
    <row r="25" spans="1:21" s="148" customFormat="1" ht="45">
      <c r="A25" s="143">
        <v>2</v>
      </c>
      <c r="B25" s="350" t="s">
        <v>65</v>
      </c>
      <c r="C25" s="143" t="s">
        <v>66</v>
      </c>
      <c r="D25" s="143"/>
      <c r="E25" s="143" t="s">
        <v>67</v>
      </c>
      <c r="F25" s="143" t="s">
        <v>52</v>
      </c>
      <c r="G25" s="293">
        <f>H25+I25</f>
        <v>270.74</v>
      </c>
      <c r="H25" s="293">
        <v>257.85000000000002</v>
      </c>
      <c r="I25" s="293">
        <v>12.89</v>
      </c>
      <c r="J25" s="147"/>
      <c r="K25" s="293">
        <f t="shared" si="9"/>
        <v>270.74</v>
      </c>
      <c r="L25" s="293">
        <v>257.85000000000002</v>
      </c>
      <c r="M25" s="293">
        <v>12.89</v>
      </c>
      <c r="N25" s="147"/>
      <c r="O25" s="147"/>
      <c r="P25" s="390"/>
      <c r="Q25" s="390"/>
      <c r="R25" s="390"/>
    </row>
    <row r="26" spans="1:21" s="148" customFormat="1" ht="75">
      <c r="A26" s="143">
        <v>3</v>
      </c>
      <c r="B26" s="350" t="s">
        <v>68</v>
      </c>
      <c r="C26" s="143" t="s">
        <v>69</v>
      </c>
      <c r="D26" s="143"/>
      <c r="E26" s="143" t="s">
        <v>70</v>
      </c>
      <c r="F26" s="143" t="s">
        <v>52</v>
      </c>
      <c r="G26" s="293">
        <f>H26+I26</f>
        <v>270.74900000000002</v>
      </c>
      <c r="H26" s="293">
        <v>257.85000000000002</v>
      </c>
      <c r="I26" s="293">
        <v>12.898999999999999</v>
      </c>
      <c r="J26" s="147"/>
      <c r="K26" s="293">
        <f t="shared" si="9"/>
        <v>270.75</v>
      </c>
      <c r="L26" s="293">
        <v>257.85000000000002</v>
      </c>
      <c r="M26" s="293">
        <v>12.9</v>
      </c>
      <c r="N26" s="147"/>
      <c r="O26" s="147"/>
      <c r="P26" s="390"/>
      <c r="Q26" s="390"/>
      <c r="R26" s="390"/>
    </row>
    <row r="27" spans="1:21" s="148" customFormat="1" ht="60">
      <c r="A27" s="143">
        <v>4</v>
      </c>
      <c r="B27" s="350" t="s">
        <v>71</v>
      </c>
      <c r="C27" s="143" t="s">
        <v>63</v>
      </c>
      <c r="D27" s="143"/>
      <c r="E27" s="143" t="s">
        <v>72</v>
      </c>
      <c r="F27" s="143" t="s">
        <v>53</v>
      </c>
      <c r="G27" s="145">
        <f t="shared" ref="G27:G88" si="10">H27+I27</f>
        <v>525.04999999999995</v>
      </c>
      <c r="H27" s="309">
        <v>500</v>
      </c>
      <c r="I27" s="145">
        <v>25.05</v>
      </c>
      <c r="J27" s="147"/>
      <c r="K27" s="146">
        <f t="shared" si="9"/>
        <v>0</v>
      </c>
      <c r="L27" s="147"/>
      <c r="M27" s="147"/>
      <c r="N27" s="147"/>
      <c r="O27" s="147"/>
      <c r="P27" s="390"/>
      <c r="Q27" s="390"/>
      <c r="R27" s="390"/>
    </row>
    <row r="28" spans="1:21" s="148" customFormat="1" ht="45">
      <c r="A28" s="143">
        <v>5</v>
      </c>
      <c r="B28" s="350" t="s">
        <v>65</v>
      </c>
      <c r="C28" s="143" t="s">
        <v>66</v>
      </c>
      <c r="D28" s="143"/>
      <c r="E28" s="143" t="s">
        <v>73</v>
      </c>
      <c r="F28" s="143" t="s">
        <v>53</v>
      </c>
      <c r="G28" s="145">
        <f t="shared" si="10"/>
        <v>472.5</v>
      </c>
      <c r="H28" s="309">
        <v>450</v>
      </c>
      <c r="I28" s="145">
        <v>22.5</v>
      </c>
      <c r="J28" s="147"/>
      <c r="K28" s="146">
        <f t="shared" si="9"/>
        <v>0</v>
      </c>
      <c r="L28" s="147"/>
      <c r="M28" s="147"/>
      <c r="N28" s="147"/>
      <c r="O28" s="147"/>
      <c r="P28" s="390"/>
      <c r="Q28" s="390"/>
      <c r="R28" s="390"/>
    </row>
    <row r="29" spans="1:21" s="148" customFormat="1" ht="75">
      <c r="A29" s="143">
        <v>6</v>
      </c>
      <c r="B29" s="350" t="s">
        <v>74</v>
      </c>
      <c r="C29" s="143" t="s">
        <v>69</v>
      </c>
      <c r="D29" s="143"/>
      <c r="E29" s="143" t="s">
        <v>75</v>
      </c>
      <c r="F29" s="143" t="s">
        <v>53</v>
      </c>
      <c r="G29" s="145">
        <f t="shared" si="10"/>
        <v>525</v>
      </c>
      <c r="H29" s="309">
        <v>500</v>
      </c>
      <c r="I29" s="145">
        <v>25</v>
      </c>
      <c r="J29" s="147"/>
      <c r="K29" s="146">
        <f t="shared" si="9"/>
        <v>0</v>
      </c>
      <c r="L29" s="147"/>
      <c r="M29" s="147"/>
      <c r="N29" s="147"/>
      <c r="O29" s="147"/>
      <c r="P29" s="390"/>
      <c r="Q29" s="390"/>
      <c r="R29" s="390"/>
    </row>
    <row r="30" spans="1:21" s="148" customFormat="1" ht="45">
      <c r="A30" s="143">
        <v>7</v>
      </c>
      <c r="B30" s="350" t="s">
        <v>76</v>
      </c>
      <c r="C30" s="143" t="s">
        <v>63</v>
      </c>
      <c r="D30" s="143"/>
      <c r="E30" s="152" t="s">
        <v>77</v>
      </c>
      <c r="F30" s="143" t="s">
        <v>78</v>
      </c>
      <c r="G30" s="145">
        <f t="shared" si="10"/>
        <v>472.5</v>
      </c>
      <c r="H30" s="309">
        <v>450</v>
      </c>
      <c r="I30" s="145">
        <v>22.5</v>
      </c>
      <c r="J30" s="147"/>
      <c r="K30" s="146">
        <f t="shared" si="9"/>
        <v>0</v>
      </c>
      <c r="L30" s="147"/>
      <c r="M30" s="147"/>
      <c r="N30" s="147"/>
      <c r="O30" s="147"/>
      <c r="P30" s="390"/>
      <c r="Q30" s="390"/>
      <c r="R30" s="390"/>
    </row>
    <row r="31" spans="1:21" s="148" customFormat="1" ht="75">
      <c r="A31" s="143">
        <v>8</v>
      </c>
      <c r="B31" s="350" t="s">
        <v>79</v>
      </c>
      <c r="C31" s="143" t="s">
        <v>66</v>
      </c>
      <c r="D31" s="143"/>
      <c r="E31" s="143" t="s">
        <v>80</v>
      </c>
      <c r="F31" s="143" t="s">
        <v>54</v>
      </c>
      <c r="G31" s="145">
        <f t="shared" si="10"/>
        <v>472.5</v>
      </c>
      <c r="H31" s="309">
        <v>450</v>
      </c>
      <c r="I31" s="145">
        <v>22.5</v>
      </c>
      <c r="J31" s="147">
        <v>0</v>
      </c>
      <c r="K31" s="146">
        <f t="shared" si="9"/>
        <v>0</v>
      </c>
      <c r="L31" s="147"/>
      <c r="M31" s="147"/>
      <c r="N31" s="147"/>
      <c r="O31" s="147"/>
      <c r="P31" s="390"/>
      <c r="Q31" s="390"/>
      <c r="R31" s="390"/>
    </row>
    <row r="32" spans="1:21" s="148" customFormat="1" ht="75">
      <c r="A32" s="143">
        <v>9</v>
      </c>
      <c r="B32" s="350" t="s">
        <v>81</v>
      </c>
      <c r="C32" s="143" t="s">
        <v>69</v>
      </c>
      <c r="D32" s="143"/>
      <c r="E32" s="143" t="s">
        <v>70</v>
      </c>
      <c r="F32" s="143" t="s">
        <v>54</v>
      </c>
      <c r="G32" s="145">
        <f t="shared" si="10"/>
        <v>420</v>
      </c>
      <c r="H32" s="309">
        <v>400</v>
      </c>
      <c r="I32" s="145">
        <v>20</v>
      </c>
      <c r="J32" s="147"/>
      <c r="K32" s="146">
        <f t="shared" si="9"/>
        <v>0</v>
      </c>
      <c r="L32" s="147"/>
      <c r="M32" s="147"/>
      <c r="N32" s="147"/>
      <c r="O32" s="147"/>
      <c r="P32" s="390"/>
      <c r="Q32" s="390"/>
      <c r="R32" s="390"/>
    </row>
    <row r="33" spans="1:18" s="148" customFormat="1" ht="45">
      <c r="A33" s="143">
        <v>10</v>
      </c>
      <c r="B33" s="350" t="s">
        <v>82</v>
      </c>
      <c r="C33" s="143" t="s">
        <v>63</v>
      </c>
      <c r="D33" s="143"/>
      <c r="E33" s="143" t="s">
        <v>83</v>
      </c>
      <c r="F33" s="143" t="s">
        <v>55</v>
      </c>
      <c r="G33" s="145">
        <f t="shared" si="10"/>
        <v>105</v>
      </c>
      <c r="H33" s="309">
        <v>100</v>
      </c>
      <c r="I33" s="145">
        <v>5</v>
      </c>
      <c r="J33" s="147"/>
      <c r="K33" s="146">
        <f t="shared" si="9"/>
        <v>0</v>
      </c>
      <c r="L33" s="147"/>
      <c r="M33" s="147"/>
      <c r="N33" s="147"/>
      <c r="O33" s="147"/>
      <c r="P33" s="390"/>
      <c r="Q33" s="390"/>
      <c r="R33" s="390"/>
    </row>
    <row r="34" spans="1:18" s="148" customFormat="1" ht="60">
      <c r="A34" s="143">
        <v>11</v>
      </c>
      <c r="B34" s="350" t="s">
        <v>84</v>
      </c>
      <c r="C34" s="143" t="s">
        <v>63</v>
      </c>
      <c r="D34" s="143"/>
      <c r="E34" s="143" t="s">
        <v>85</v>
      </c>
      <c r="F34" s="143" t="s">
        <v>55</v>
      </c>
      <c r="G34" s="145">
        <f t="shared" si="10"/>
        <v>131.04</v>
      </c>
      <c r="H34" s="309">
        <v>124.8</v>
      </c>
      <c r="I34" s="145">
        <v>6.24</v>
      </c>
      <c r="J34" s="147"/>
      <c r="K34" s="146">
        <f t="shared" si="9"/>
        <v>0</v>
      </c>
      <c r="L34" s="147"/>
      <c r="M34" s="147"/>
      <c r="N34" s="147"/>
      <c r="O34" s="147"/>
      <c r="P34" s="390"/>
      <c r="Q34" s="390"/>
      <c r="R34" s="390"/>
    </row>
    <row r="35" spans="1:18" s="148" customFormat="1" ht="45">
      <c r="A35" s="143">
        <v>12</v>
      </c>
      <c r="B35" s="350" t="s">
        <v>86</v>
      </c>
      <c r="C35" s="143" t="s">
        <v>66</v>
      </c>
      <c r="D35" s="143"/>
      <c r="E35" s="143" t="s">
        <v>87</v>
      </c>
      <c r="F35" s="143" t="s">
        <v>55</v>
      </c>
      <c r="G35" s="145">
        <f t="shared" si="10"/>
        <v>288.54000000000002</v>
      </c>
      <c r="H35" s="309">
        <v>274.8</v>
      </c>
      <c r="I35" s="145">
        <v>13.74</v>
      </c>
      <c r="J35" s="147">
        <v>0</v>
      </c>
      <c r="K35" s="146">
        <f t="shared" si="9"/>
        <v>0</v>
      </c>
      <c r="L35" s="147"/>
      <c r="M35" s="147"/>
      <c r="N35" s="147"/>
      <c r="O35" s="147"/>
      <c r="P35" s="390"/>
      <c r="Q35" s="390"/>
      <c r="R35" s="390"/>
    </row>
    <row r="36" spans="1:18" s="148" customFormat="1" ht="60">
      <c r="A36" s="143">
        <v>13</v>
      </c>
      <c r="B36" s="350" t="s">
        <v>88</v>
      </c>
      <c r="C36" s="143" t="s">
        <v>69</v>
      </c>
      <c r="D36" s="143"/>
      <c r="E36" s="143" t="s">
        <v>89</v>
      </c>
      <c r="F36" s="143" t="s">
        <v>55</v>
      </c>
      <c r="G36" s="145">
        <f t="shared" si="10"/>
        <v>288.54000000000002</v>
      </c>
      <c r="H36" s="309">
        <v>274.8</v>
      </c>
      <c r="I36" s="145">
        <v>13.74</v>
      </c>
      <c r="J36" s="147"/>
      <c r="K36" s="146">
        <f t="shared" si="9"/>
        <v>0</v>
      </c>
      <c r="L36" s="147"/>
      <c r="M36" s="147"/>
      <c r="N36" s="147"/>
      <c r="O36" s="147"/>
      <c r="P36" s="390"/>
      <c r="Q36" s="390"/>
      <c r="R36" s="390"/>
    </row>
    <row r="37" spans="1:18" s="14" customFormat="1">
      <c r="A37" s="6" t="s">
        <v>90</v>
      </c>
      <c r="B37" s="351" t="s">
        <v>91</v>
      </c>
      <c r="C37" s="6"/>
      <c r="D37" s="6"/>
      <c r="E37" s="23">
        <v>0</v>
      </c>
      <c r="F37" s="23"/>
      <c r="G37" s="130">
        <f>SUM(G38:G50)</f>
        <v>10104.68</v>
      </c>
      <c r="H37" s="297">
        <f>SUM(H38:H50)</f>
        <v>9623.51</v>
      </c>
      <c r="I37" s="130">
        <f t="shared" ref="I37:N37" si="11">SUM(I38:I50)</f>
        <v>481.16999999999996</v>
      </c>
      <c r="J37" s="130">
        <f t="shared" si="11"/>
        <v>0</v>
      </c>
      <c r="K37" s="130">
        <f t="shared" si="11"/>
        <v>1818.67</v>
      </c>
      <c r="L37" s="130">
        <f t="shared" si="11"/>
        <v>1732.07</v>
      </c>
      <c r="M37" s="130">
        <f t="shared" si="11"/>
        <v>86.6</v>
      </c>
      <c r="N37" s="130">
        <f t="shared" si="11"/>
        <v>0</v>
      </c>
      <c r="O37" s="16"/>
      <c r="P37" s="389" t="e">
        <f>+'NĂM 2022'!J26+#REF!+'NĂM 2024'!J26+'NĂM 2025'!J27</f>
        <v>#REF!</v>
      </c>
      <c r="Q37" s="389" t="e">
        <f>+'NĂM 2022'!K26+#REF!+'NĂM 2024'!K26+'NĂM 2025'!K27</f>
        <v>#REF!</v>
      </c>
      <c r="R37" s="389" t="e">
        <f>+'NĂM 2022'!L26+#REF!+'NĂM 2024'!L26+'NĂM 2025'!L27</f>
        <v>#REF!</v>
      </c>
    </row>
    <row r="38" spans="1:18" s="148" customFormat="1" ht="75">
      <c r="A38" s="143">
        <v>1</v>
      </c>
      <c r="B38" s="350" t="s">
        <v>92</v>
      </c>
      <c r="C38" s="143" t="s">
        <v>93</v>
      </c>
      <c r="D38" s="143"/>
      <c r="E38" s="143" t="s">
        <v>94</v>
      </c>
      <c r="F38" s="143" t="s">
        <v>52</v>
      </c>
      <c r="G38" s="293">
        <f t="shared" si="10"/>
        <v>462</v>
      </c>
      <c r="H38" s="293">
        <v>440</v>
      </c>
      <c r="I38" s="293">
        <v>22</v>
      </c>
      <c r="J38" s="405">
        <v>0</v>
      </c>
      <c r="K38" s="293">
        <f t="shared" si="9"/>
        <v>462</v>
      </c>
      <c r="L38" s="293">
        <v>440</v>
      </c>
      <c r="M38" s="293">
        <v>22</v>
      </c>
      <c r="N38" s="147"/>
      <c r="O38" s="147"/>
      <c r="P38" s="390"/>
      <c r="Q38" s="390"/>
      <c r="R38" s="390"/>
    </row>
    <row r="39" spans="1:18" s="148" customFormat="1" ht="75">
      <c r="A39" s="143">
        <v>2</v>
      </c>
      <c r="B39" s="350" t="s">
        <v>95</v>
      </c>
      <c r="C39" s="143" t="s">
        <v>96</v>
      </c>
      <c r="D39" s="143"/>
      <c r="E39" s="143" t="s">
        <v>94</v>
      </c>
      <c r="F39" s="143" t="s">
        <v>52</v>
      </c>
      <c r="G39" s="293">
        <f t="shared" si="10"/>
        <v>462</v>
      </c>
      <c r="H39" s="293">
        <v>440</v>
      </c>
      <c r="I39" s="293">
        <v>22</v>
      </c>
      <c r="J39" s="405">
        <v>0</v>
      </c>
      <c r="K39" s="293">
        <f t="shared" si="9"/>
        <v>462</v>
      </c>
      <c r="L39" s="293">
        <v>440</v>
      </c>
      <c r="M39" s="293">
        <v>22</v>
      </c>
      <c r="N39" s="147"/>
      <c r="O39" s="147"/>
      <c r="P39" s="390"/>
      <c r="Q39" s="390"/>
      <c r="R39" s="390"/>
    </row>
    <row r="40" spans="1:18" s="148" customFormat="1" ht="75">
      <c r="A40" s="143">
        <v>3</v>
      </c>
      <c r="B40" s="350" t="s">
        <v>97</v>
      </c>
      <c r="C40" s="143" t="s">
        <v>98</v>
      </c>
      <c r="D40" s="143"/>
      <c r="E40" s="143" t="s">
        <v>99</v>
      </c>
      <c r="F40" s="143" t="s">
        <v>52</v>
      </c>
      <c r="G40" s="293">
        <f t="shared" si="10"/>
        <v>630</v>
      </c>
      <c r="H40" s="293">
        <v>600</v>
      </c>
      <c r="I40" s="293">
        <v>30</v>
      </c>
      <c r="J40" s="405">
        <v>0</v>
      </c>
      <c r="K40" s="293">
        <f t="shared" si="9"/>
        <v>630</v>
      </c>
      <c r="L40" s="293">
        <v>600</v>
      </c>
      <c r="M40" s="293">
        <v>30</v>
      </c>
      <c r="N40" s="147"/>
      <c r="O40" s="147"/>
      <c r="P40" s="390"/>
      <c r="Q40" s="390"/>
      <c r="R40" s="390"/>
    </row>
    <row r="41" spans="1:18" s="148" customFormat="1" ht="45">
      <c r="A41" s="143">
        <v>4</v>
      </c>
      <c r="B41" s="350" t="s">
        <v>100</v>
      </c>
      <c r="C41" s="143" t="s">
        <v>93</v>
      </c>
      <c r="D41" s="143"/>
      <c r="E41" s="143" t="s">
        <v>101</v>
      </c>
      <c r="F41" s="143" t="s">
        <v>52</v>
      </c>
      <c r="G41" s="293">
        <f t="shared" si="10"/>
        <v>264.67</v>
      </c>
      <c r="H41" s="293">
        <v>252.07</v>
      </c>
      <c r="I41" s="293">
        <v>12.6</v>
      </c>
      <c r="J41" s="405">
        <v>0</v>
      </c>
      <c r="K41" s="293">
        <f t="shared" si="9"/>
        <v>264.67</v>
      </c>
      <c r="L41" s="293">
        <v>252.07</v>
      </c>
      <c r="M41" s="293">
        <v>12.6</v>
      </c>
      <c r="N41" s="147"/>
      <c r="O41" s="147"/>
      <c r="P41" s="390"/>
      <c r="Q41" s="390"/>
      <c r="R41" s="390"/>
    </row>
    <row r="42" spans="1:18" s="148" customFormat="1" ht="75">
      <c r="A42" s="143">
        <v>5</v>
      </c>
      <c r="B42" s="350" t="s">
        <v>102</v>
      </c>
      <c r="C42" s="135" t="s">
        <v>115</v>
      </c>
      <c r="D42" s="143"/>
      <c r="E42" s="143" t="s">
        <v>94</v>
      </c>
      <c r="F42" s="143" t="s">
        <v>53</v>
      </c>
      <c r="G42" s="145">
        <f t="shared" si="10"/>
        <v>462</v>
      </c>
      <c r="H42" s="309">
        <v>440</v>
      </c>
      <c r="I42" s="145">
        <v>22</v>
      </c>
      <c r="J42" s="147">
        <v>0</v>
      </c>
      <c r="K42" s="146">
        <f t="shared" si="9"/>
        <v>0</v>
      </c>
      <c r="L42" s="147"/>
      <c r="M42" s="147"/>
      <c r="N42" s="147"/>
      <c r="O42" s="147"/>
      <c r="P42" s="390"/>
      <c r="Q42" s="390"/>
      <c r="R42" s="390"/>
    </row>
    <row r="43" spans="1:18" s="148" customFormat="1" ht="75">
      <c r="A43" s="143">
        <v>6</v>
      </c>
      <c r="B43" s="350" t="s">
        <v>103</v>
      </c>
      <c r="C43" s="143" t="s">
        <v>96</v>
      </c>
      <c r="D43" s="143"/>
      <c r="E43" s="143" t="s">
        <v>104</v>
      </c>
      <c r="F43" s="143" t="s">
        <v>53</v>
      </c>
      <c r="G43" s="145">
        <f t="shared" si="10"/>
        <v>735</v>
      </c>
      <c r="H43" s="309">
        <v>700</v>
      </c>
      <c r="I43" s="145">
        <v>35</v>
      </c>
      <c r="J43" s="147">
        <v>0</v>
      </c>
      <c r="K43" s="146">
        <f t="shared" si="9"/>
        <v>0</v>
      </c>
      <c r="L43" s="147"/>
      <c r="M43" s="147"/>
      <c r="N43" s="147"/>
      <c r="O43" s="147"/>
      <c r="P43" s="390"/>
      <c r="Q43" s="390"/>
      <c r="R43" s="390"/>
    </row>
    <row r="44" spans="1:18" s="148" customFormat="1" ht="75">
      <c r="A44" s="143">
        <v>7</v>
      </c>
      <c r="B44" s="350" t="s">
        <v>105</v>
      </c>
      <c r="C44" s="143" t="s">
        <v>106</v>
      </c>
      <c r="D44" s="143"/>
      <c r="E44" s="143" t="s">
        <v>107</v>
      </c>
      <c r="F44" s="143" t="s">
        <v>53</v>
      </c>
      <c r="G44" s="145">
        <f t="shared" si="10"/>
        <v>1470</v>
      </c>
      <c r="H44" s="309">
        <v>1400</v>
      </c>
      <c r="I44" s="145">
        <v>70</v>
      </c>
      <c r="J44" s="147">
        <v>0</v>
      </c>
      <c r="K44" s="146">
        <f t="shared" si="9"/>
        <v>0</v>
      </c>
      <c r="L44" s="147"/>
      <c r="M44" s="147"/>
      <c r="N44" s="147"/>
      <c r="O44" s="147"/>
      <c r="P44" s="390"/>
      <c r="Q44" s="390"/>
      <c r="R44" s="390"/>
    </row>
    <row r="45" spans="1:18" s="148" customFormat="1" ht="75">
      <c r="A45" s="143">
        <v>8</v>
      </c>
      <c r="B45" s="350" t="s">
        <v>108</v>
      </c>
      <c r="C45" s="143" t="s">
        <v>109</v>
      </c>
      <c r="D45" s="143"/>
      <c r="E45" s="143" t="s">
        <v>110</v>
      </c>
      <c r="F45" s="143" t="s">
        <v>54</v>
      </c>
      <c r="G45" s="145">
        <f t="shared" si="10"/>
        <v>810.0100000000001</v>
      </c>
      <c r="H45" s="309">
        <v>771.44</v>
      </c>
      <c r="I45" s="145">
        <v>38.57</v>
      </c>
      <c r="J45" s="147">
        <v>0</v>
      </c>
      <c r="K45" s="146">
        <f t="shared" si="9"/>
        <v>0</v>
      </c>
      <c r="L45" s="147"/>
      <c r="M45" s="147"/>
      <c r="N45" s="147"/>
      <c r="O45" s="147"/>
      <c r="P45" s="390"/>
      <c r="Q45" s="390"/>
      <c r="R45" s="390"/>
    </row>
    <row r="46" spans="1:18" s="148" customFormat="1" ht="75">
      <c r="A46" s="143">
        <v>9</v>
      </c>
      <c r="B46" s="350" t="s">
        <v>111</v>
      </c>
      <c r="C46" s="143" t="s">
        <v>93</v>
      </c>
      <c r="D46" s="143"/>
      <c r="E46" s="143" t="s">
        <v>110</v>
      </c>
      <c r="F46" s="143" t="s">
        <v>54</v>
      </c>
      <c r="G46" s="145">
        <f t="shared" si="10"/>
        <v>714</v>
      </c>
      <c r="H46" s="309">
        <v>680</v>
      </c>
      <c r="I46" s="145">
        <v>34</v>
      </c>
      <c r="J46" s="147">
        <v>0</v>
      </c>
      <c r="K46" s="146">
        <f t="shared" si="9"/>
        <v>0</v>
      </c>
      <c r="L46" s="147"/>
      <c r="M46" s="147"/>
      <c r="N46" s="147"/>
      <c r="O46" s="147"/>
      <c r="P46" s="390"/>
      <c r="Q46" s="390"/>
      <c r="R46" s="390"/>
    </row>
    <row r="47" spans="1:18" s="151" customFormat="1" ht="48" customHeight="1">
      <c r="A47" s="136">
        <v>10</v>
      </c>
      <c r="B47" s="352" t="s">
        <v>794</v>
      </c>
      <c r="C47" s="136" t="s">
        <v>795</v>
      </c>
      <c r="D47" s="136"/>
      <c r="E47" s="136" t="s">
        <v>796</v>
      </c>
      <c r="F47" s="136" t="s">
        <v>54</v>
      </c>
      <c r="G47" s="137">
        <f>H47+I47</f>
        <v>367.5</v>
      </c>
      <c r="H47" s="310">
        <v>350</v>
      </c>
      <c r="I47" s="137">
        <v>17.5</v>
      </c>
      <c r="J47" s="139"/>
      <c r="K47" s="138">
        <f t="shared" si="9"/>
        <v>0</v>
      </c>
      <c r="L47" s="139"/>
      <c r="M47" s="139"/>
      <c r="N47" s="139"/>
      <c r="O47" s="139"/>
      <c r="P47" s="391"/>
      <c r="Q47" s="391"/>
      <c r="R47" s="391"/>
    </row>
    <row r="48" spans="1:18" s="151" customFormat="1" ht="75">
      <c r="A48" s="136">
        <v>11</v>
      </c>
      <c r="B48" s="352" t="s">
        <v>797</v>
      </c>
      <c r="C48" s="136" t="s">
        <v>106</v>
      </c>
      <c r="D48" s="136"/>
      <c r="E48" s="136" t="s">
        <v>798</v>
      </c>
      <c r="F48" s="136" t="s">
        <v>54</v>
      </c>
      <c r="G48" s="137">
        <f>H48+I48</f>
        <v>1102.5</v>
      </c>
      <c r="H48" s="310">
        <v>1050</v>
      </c>
      <c r="I48" s="137">
        <v>52.5</v>
      </c>
      <c r="J48" s="139"/>
      <c r="K48" s="138"/>
      <c r="L48" s="139"/>
      <c r="M48" s="139"/>
      <c r="N48" s="139"/>
      <c r="O48" s="139"/>
      <c r="P48" s="391"/>
      <c r="Q48" s="391"/>
      <c r="R48" s="391"/>
    </row>
    <row r="49" spans="1:18" s="148" customFormat="1" ht="45">
      <c r="A49" s="143">
        <v>12</v>
      </c>
      <c r="B49" s="350" t="s">
        <v>112</v>
      </c>
      <c r="C49" s="143" t="s">
        <v>106</v>
      </c>
      <c r="D49" s="143"/>
      <c r="E49" s="143" t="s">
        <v>113</v>
      </c>
      <c r="F49" s="143" t="s">
        <v>55</v>
      </c>
      <c r="G49" s="145">
        <f t="shared" si="10"/>
        <v>1785</v>
      </c>
      <c r="H49" s="309">
        <v>1700</v>
      </c>
      <c r="I49" s="145">
        <v>85</v>
      </c>
      <c r="J49" s="147">
        <v>0</v>
      </c>
      <c r="K49" s="146">
        <f t="shared" si="9"/>
        <v>0</v>
      </c>
      <c r="L49" s="147"/>
      <c r="M49" s="147"/>
      <c r="N49" s="147"/>
      <c r="O49" s="147"/>
      <c r="P49" s="390"/>
      <c r="Q49" s="390"/>
      <c r="R49" s="390"/>
    </row>
    <row r="50" spans="1:18" s="148" customFormat="1" ht="45">
      <c r="A50" s="143">
        <v>13</v>
      </c>
      <c r="B50" s="350" t="s">
        <v>114</v>
      </c>
      <c r="C50" s="143" t="s">
        <v>115</v>
      </c>
      <c r="D50" s="143"/>
      <c r="E50" s="143" t="s">
        <v>116</v>
      </c>
      <c r="F50" s="143" t="s">
        <v>55</v>
      </c>
      <c r="G50" s="145">
        <f t="shared" si="10"/>
        <v>840</v>
      </c>
      <c r="H50" s="309">
        <v>800</v>
      </c>
      <c r="I50" s="145">
        <v>40</v>
      </c>
      <c r="J50" s="147">
        <v>0</v>
      </c>
      <c r="K50" s="146">
        <f t="shared" si="9"/>
        <v>0</v>
      </c>
      <c r="L50" s="147"/>
      <c r="M50" s="147"/>
      <c r="N50" s="147"/>
      <c r="O50" s="147"/>
      <c r="P50" s="390"/>
      <c r="Q50" s="390"/>
      <c r="R50" s="390"/>
    </row>
    <row r="51" spans="1:18" s="14" customFormat="1">
      <c r="A51" s="6" t="s">
        <v>117</v>
      </c>
      <c r="B51" s="351" t="s">
        <v>118</v>
      </c>
      <c r="C51" s="6"/>
      <c r="D51" s="6"/>
      <c r="E51" s="23">
        <v>0</v>
      </c>
      <c r="F51" s="23"/>
      <c r="G51" s="130">
        <f>SUM(G52:G59)</f>
        <v>9025.7000000000007</v>
      </c>
      <c r="H51" s="297">
        <f t="shared" ref="H51:N51" si="12">SUM(H52:H59)</f>
        <v>8595.9000000000015</v>
      </c>
      <c r="I51" s="130">
        <f t="shared" si="12"/>
        <v>429.8</v>
      </c>
      <c r="J51" s="130">
        <f t="shared" si="12"/>
        <v>0</v>
      </c>
      <c r="K51" s="130">
        <f t="shared" si="12"/>
        <v>1624.46</v>
      </c>
      <c r="L51" s="130">
        <f t="shared" si="12"/>
        <v>1547.1</v>
      </c>
      <c r="M51" s="130">
        <f t="shared" si="12"/>
        <v>77.36</v>
      </c>
      <c r="N51" s="130">
        <f t="shared" si="12"/>
        <v>0</v>
      </c>
      <c r="O51" s="16"/>
      <c r="P51" s="389" t="e">
        <f>+'NĂM 2022'!J31+#REF!+'NĂM 2024'!J31+'NĂM 2025'!J30</f>
        <v>#REF!</v>
      </c>
      <c r="Q51" s="389" t="e">
        <f>+'NĂM 2022'!K31+#REF!+'NĂM 2024'!K31+'NĂM 2025'!K30</f>
        <v>#REF!</v>
      </c>
      <c r="R51" s="389" t="e">
        <f>+'NĂM 2022'!L31+#REF!+'NĂM 2024'!L31+'NĂM 2025'!L30</f>
        <v>#REF!</v>
      </c>
    </row>
    <row r="52" spans="1:18" s="148" customFormat="1" ht="75">
      <c r="A52" s="143">
        <v>1</v>
      </c>
      <c r="B52" s="350" t="s">
        <v>119</v>
      </c>
      <c r="C52" s="143" t="s">
        <v>120</v>
      </c>
      <c r="D52" s="143"/>
      <c r="E52" s="143" t="s">
        <v>94</v>
      </c>
      <c r="F52" s="143" t="s">
        <v>52</v>
      </c>
      <c r="G52" s="145">
        <f t="shared" si="10"/>
        <v>367.5</v>
      </c>
      <c r="H52" s="309">
        <v>350</v>
      </c>
      <c r="I52" s="145">
        <v>17.5</v>
      </c>
      <c r="J52" s="147">
        <v>0</v>
      </c>
      <c r="K52" s="146">
        <f t="shared" si="9"/>
        <v>367.5</v>
      </c>
      <c r="L52" s="146">
        <v>350</v>
      </c>
      <c r="M52" s="146">
        <v>17.5</v>
      </c>
      <c r="N52" s="147"/>
      <c r="O52" s="147"/>
      <c r="P52" s="390"/>
      <c r="Q52" s="390"/>
      <c r="R52" s="390"/>
    </row>
    <row r="53" spans="1:18" s="148" customFormat="1" ht="75">
      <c r="A53" s="143">
        <v>2</v>
      </c>
      <c r="B53" s="350" t="s">
        <v>121</v>
      </c>
      <c r="C53" s="143" t="s">
        <v>122</v>
      </c>
      <c r="D53" s="143"/>
      <c r="E53" s="143" t="s">
        <v>94</v>
      </c>
      <c r="F53" s="143" t="s">
        <v>52</v>
      </c>
      <c r="G53" s="145">
        <f t="shared" si="10"/>
        <v>367.5</v>
      </c>
      <c r="H53" s="309">
        <v>350</v>
      </c>
      <c r="I53" s="145">
        <v>17.5</v>
      </c>
      <c r="J53" s="147">
        <v>0</v>
      </c>
      <c r="K53" s="146">
        <f t="shared" si="9"/>
        <v>367.5</v>
      </c>
      <c r="L53" s="146">
        <v>350</v>
      </c>
      <c r="M53" s="146">
        <v>17.5</v>
      </c>
      <c r="N53" s="147"/>
      <c r="O53" s="147"/>
      <c r="P53" s="390"/>
      <c r="Q53" s="390"/>
      <c r="R53" s="390"/>
    </row>
    <row r="54" spans="1:18" s="148" customFormat="1" ht="75">
      <c r="A54" s="143">
        <v>3</v>
      </c>
      <c r="B54" s="350" t="s">
        <v>123</v>
      </c>
      <c r="C54" s="143" t="s">
        <v>124</v>
      </c>
      <c r="D54" s="143"/>
      <c r="E54" s="143" t="s">
        <v>125</v>
      </c>
      <c r="F54" s="143" t="s">
        <v>52</v>
      </c>
      <c r="G54" s="145">
        <f t="shared" si="10"/>
        <v>367.5</v>
      </c>
      <c r="H54" s="309">
        <v>350</v>
      </c>
      <c r="I54" s="145">
        <v>17.5</v>
      </c>
      <c r="J54" s="147">
        <v>0</v>
      </c>
      <c r="K54" s="146">
        <f t="shared" si="9"/>
        <v>367.5</v>
      </c>
      <c r="L54" s="146">
        <v>350</v>
      </c>
      <c r="M54" s="146">
        <v>17.5</v>
      </c>
      <c r="N54" s="147"/>
      <c r="O54" s="147"/>
      <c r="P54" s="390"/>
      <c r="Q54" s="390"/>
      <c r="R54" s="390"/>
    </row>
    <row r="55" spans="1:18" s="148" customFormat="1" ht="75">
      <c r="A55" s="143">
        <v>4</v>
      </c>
      <c r="B55" s="350" t="s">
        <v>126</v>
      </c>
      <c r="C55" s="143" t="s">
        <v>127</v>
      </c>
      <c r="D55" s="143"/>
      <c r="E55" s="143" t="s">
        <v>128</v>
      </c>
      <c r="F55" s="143" t="s">
        <v>52</v>
      </c>
      <c r="G55" s="145">
        <f>H55+I55</f>
        <v>521.96</v>
      </c>
      <c r="H55" s="309">
        <v>497.1</v>
      </c>
      <c r="I55" s="145">
        <v>24.86</v>
      </c>
      <c r="J55" s="147">
        <v>0</v>
      </c>
      <c r="K55" s="146">
        <f t="shared" si="9"/>
        <v>521.96</v>
      </c>
      <c r="L55" s="146">
        <v>497.1</v>
      </c>
      <c r="M55" s="146">
        <v>24.86</v>
      </c>
      <c r="N55" s="147"/>
      <c r="O55" s="147"/>
      <c r="P55" s="390"/>
      <c r="Q55" s="390"/>
      <c r="R55" s="390"/>
    </row>
    <row r="56" spans="1:18" s="148" customFormat="1" ht="75">
      <c r="A56" s="143">
        <v>5</v>
      </c>
      <c r="B56" s="350" t="s">
        <v>129</v>
      </c>
      <c r="C56" s="143" t="s">
        <v>127</v>
      </c>
      <c r="D56" s="143"/>
      <c r="E56" s="143" t="s">
        <v>130</v>
      </c>
      <c r="F56" s="143" t="s">
        <v>53</v>
      </c>
      <c r="G56" s="145">
        <f t="shared" si="10"/>
        <v>2625</v>
      </c>
      <c r="H56" s="309">
        <v>2500</v>
      </c>
      <c r="I56" s="145">
        <v>125</v>
      </c>
      <c r="J56" s="147">
        <v>0</v>
      </c>
      <c r="K56" s="146">
        <f t="shared" si="9"/>
        <v>0</v>
      </c>
      <c r="L56" s="147"/>
      <c r="M56" s="147"/>
      <c r="N56" s="147"/>
      <c r="O56" s="147"/>
      <c r="P56" s="390"/>
      <c r="Q56" s="390"/>
      <c r="R56" s="390"/>
    </row>
    <row r="57" spans="1:18" s="148" customFormat="1" ht="75">
      <c r="A57" s="143">
        <v>6</v>
      </c>
      <c r="B57" s="350" t="s">
        <v>131</v>
      </c>
      <c r="C57" s="143" t="s">
        <v>132</v>
      </c>
      <c r="D57" s="143"/>
      <c r="E57" s="143" t="s">
        <v>130</v>
      </c>
      <c r="F57" s="143" t="s">
        <v>54</v>
      </c>
      <c r="G57" s="145">
        <f t="shared" si="10"/>
        <v>2520</v>
      </c>
      <c r="H57" s="309">
        <v>2400</v>
      </c>
      <c r="I57" s="145">
        <v>120</v>
      </c>
      <c r="J57" s="147">
        <v>0</v>
      </c>
      <c r="K57" s="146">
        <f t="shared" si="9"/>
        <v>0</v>
      </c>
      <c r="L57" s="147"/>
      <c r="M57" s="147"/>
      <c r="N57" s="147"/>
      <c r="O57" s="147"/>
      <c r="P57" s="390"/>
      <c r="Q57" s="390"/>
      <c r="R57" s="390"/>
    </row>
    <row r="58" spans="1:18" s="148" customFormat="1" ht="75">
      <c r="A58" s="143">
        <v>7</v>
      </c>
      <c r="B58" s="350" t="s">
        <v>133</v>
      </c>
      <c r="C58" s="143" t="s">
        <v>134</v>
      </c>
      <c r="D58" s="143"/>
      <c r="E58" s="143" t="s">
        <v>128</v>
      </c>
      <c r="F58" s="143" t="s">
        <v>55</v>
      </c>
      <c r="G58" s="145">
        <f t="shared" si="10"/>
        <v>1626.24</v>
      </c>
      <c r="H58" s="309">
        <v>1548.8</v>
      </c>
      <c r="I58" s="145">
        <v>77.44</v>
      </c>
      <c r="J58" s="147">
        <v>0</v>
      </c>
      <c r="K58" s="146">
        <f t="shared" si="9"/>
        <v>0</v>
      </c>
      <c r="L58" s="147"/>
      <c r="M58" s="147"/>
      <c r="N58" s="147"/>
      <c r="O58" s="147"/>
      <c r="P58" s="390"/>
      <c r="Q58" s="390"/>
      <c r="R58" s="390"/>
    </row>
    <row r="59" spans="1:18" s="148" customFormat="1" ht="30">
      <c r="A59" s="143">
        <v>8</v>
      </c>
      <c r="B59" s="350" t="s">
        <v>135</v>
      </c>
      <c r="C59" s="143" t="s">
        <v>134</v>
      </c>
      <c r="D59" s="143"/>
      <c r="E59" s="143" t="s">
        <v>136</v>
      </c>
      <c r="F59" s="143" t="s">
        <v>55</v>
      </c>
      <c r="G59" s="145">
        <f t="shared" si="10"/>
        <v>630</v>
      </c>
      <c r="H59" s="309">
        <v>600</v>
      </c>
      <c r="I59" s="145">
        <v>30</v>
      </c>
      <c r="J59" s="147">
        <v>0</v>
      </c>
      <c r="K59" s="146">
        <f t="shared" si="9"/>
        <v>0</v>
      </c>
      <c r="L59" s="147"/>
      <c r="M59" s="147"/>
      <c r="N59" s="147"/>
      <c r="O59" s="147"/>
      <c r="P59" s="390"/>
      <c r="Q59" s="390"/>
      <c r="R59" s="390"/>
    </row>
    <row r="60" spans="1:18" s="18" customFormat="1">
      <c r="A60" s="6" t="s">
        <v>137</v>
      </c>
      <c r="B60" s="351" t="s">
        <v>138</v>
      </c>
      <c r="C60" s="24"/>
      <c r="D60" s="24"/>
      <c r="E60" s="23">
        <v>0</v>
      </c>
      <c r="F60" s="23"/>
      <c r="G60" s="130">
        <f>SUM(G61:G68)</f>
        <v>11111.36</v>
      </c>
      <c r="H60" s="297">
        <f t="shared" ref="H60:N60" si="13">SUM(H61:H68)</f>
        <v>10582.15</v>
      </c>
      <c r="I60" s="130">
        <f t="shared" si="13"/>
        <v>529.21</v>
      </c>
      <c r="J60" s="130">
        <f t="shared" si="13"/>
        <v>0</v>
      </c>
      <c r="K60" s="130">
        <f t="shared" si="13"/>
        <v>2003.71</v>
      </c>
      <c r="L60" s="130">
        <f>SUM(L61:L68)</f>
        <v>1908.13</v>
      </c>
      <c r="M60" s="130">
        <f t="shared" si="13"/>
        <v>95.58</v>
      </c>
      <c r="N60" s="130">
        <f t="shared" si="13"/>
        <v>0</v>
      </c>
      <c r="O60" s="17"/>
      <c r="P60" s="392" t="e">
        <f>+'NĂM 2022'!J36+#REF!+'NĂM 2024'!J33+'NĂM 2025'!J33</f>
        <v>#REF!</v>
      </c>
      <c r="Q60" s="392" t="e">
        <f>+'NĂM 2022'!K36+#REF!+'NĂM 2024'!K33+'NĂM 2025'!K33</f>
        <v>#REF!</v>
      </c>
      <c r="R60" s="392" t="e">
        <f>+'NĂM 2022'!L36+#REF!+'NĂM 2024'!L33+'NĂM 2025'!L33</f>
        <v>#REF!</v>
      </c>
    </row>
    <row r="61" spans="1:18" ht="45">
      <c r="A61" s="8">
        <v>1</v>
      </c>
      <c r="B61" s="353" t="s">
        <v>139</v>
      </c>
      <c r="C61" s="8" t="s">
        <v>140</v>
      </c>
      <c r="D61" s="8"/>
      <c r="E61" s="22" t="s">
        <v>141</v>
      </c>
      <c r="F61" s="8" t="s">
        <v>52</v>
      </c>
      <c r="G61" s="131">
        <f>H61+I61</f>
        <v>735</v>
      </c>
      <c r="H61" s="306">
        <v>700</v>
      </c>
      <c r="I61" s="165">
        <v>35</v>
      </c>
      <c r="J61" s="15">
        <v>0</v>
      </c>
      <c r="K61" s="134">
        <f>L61+M61</f>
        <v>735</v>
      </c>
      <c r="L61" s="134">
        <v>700</v>
      </c>
      <c r="M61" s="134">
        <v>35</v>
      </c>
      <c r="N61" s="15"/>
      <c r="O61" s="15"/>
    </row>
    <row r="62" spans="1:18" s="148" customFormat="1" ht="45">
      <c r="A62" s="143">
        <v>2</v>
      </c>
      <c r="B62" s="350" t="s">
        <v>828</v>
      </c>
      <c r="C62" s="143" t="s">
        <v>140</v>
      </c>
      <c r="D62" s="143"/>
      <c r="E62" s="22" t="s">
        <v>142</v>
      </c>
      <c r="F62" s="143" t="s">
        <v>52</v>
      </c>
      <c r="G62" s="131">
        <f t="shared" si="10"/>
        <v>331.8</v>
      </c>
      <c r="H62" s="306">
        <v>316</v>
      </c>
      <c r="I62" s="165">
        <v>15.8</v>
      </c>
      <c r="J62" s="147">
        <v>0</v>
      </c>
      <c r="K62" s="145">
        <f t="shared" si="9"/>
        <v>331.8</v>
      </c>
      <c r="L62" s="134">
        <v>316</v>
      </c>
      <c r="M62" s="165">
        <v>15.8</v>
      </c>
      <c r="N62" s="147"/>
      <c r="O62" s="147"/>
      <c r="P62" s="390"/>
      <c r="Q62" s="390"/>
      <c r="R62" s="390"/>
    </row>
    <row r="63" spans="1:18" ht="30">
      <c r="A63" s="8">
        <v>3</v>
      </c>
      <c r="B63" s="350" t="s">
        <v>143</v>
      </c>
      <c r="C63" s="143" t="s">
        <v>140</v>
      </c>
      <c r="D63" s="8"/>
      <c r="E63" s="8" t="s">
        <v>829</v>
      </c>
      <c r="F63" s="143" t="s">
        <v>52</v>
      </c>
      <c r="G63" s="131">
        <f>H63+I63</f>
        <v>936.9</v>
      </c>
      <c r="H63" s="306">
        <v>892.12</v>
      </c>
      <c r="I63" s="294">
        <v>44.78</v>
      </c>
      <c r="J63" s="15">
        <v>0</v>
      </c>
      <c r="K63" s="131">
        <f>L63+M63</f>
        <v>936.91</v>
      </c>
      <c r="L63" s="165">
        <v>892.13</v>
      </c>
      <c r="M63" s="294">
        <v>44.78</v>
      </c>
      <c r="N63" s="15"/>
      <c r="O63" s="15"/>
    </row>
    <row r="64" spans="1:18" s="148" customFormat="1" ht="30">
      <c r="A64" s="143">
        <v>4</v>
      </c>
      <c r="B64" s="350" t="s">
        <v>826</v>
      </c>
      <c r="C64" s="143" t="s">
        <v>144</v>
      </c>
      <c r="D64" s="143"/>
      <c r="E64" s="143" t="s">
        <v>827</v>
      </c>
      <c r="F64" s="143" t="s">
        <v>53</v>
      </c>
      <c r="G64" s="145">
        <f>H64+I64</f>
        <v>3000.9</v>
      </c>
      <c r="H64" s="306">
        <v>2858</v>
      </c>
      <c r="I64" s="165">
        <v>142.9</v>
      </c>
      <c r="J64" s="147">
        <v>0</v>
      </c>
      <c r="K64" s="146">
        <f t="shared" si="9"/>
        <v>0</v>
      </c>
      <c r="L64" s="147"/>
      <c r="M64" s="147"/>
      <c r="N64" s="147"/>
      <c r="O64" s="147"/>
      <c r="P64" s="390"/>
      <c r="Q64" s="390"/>
      <c r="R64" s="390"/>
    </row>
    <row r="65" spans="1:18" s="148" customFormat="1" ht="60">
      <c r="A65" s="143">
        <v>5</v>
      </c>
      <c r="B65" s="350" t="s">
        <v>906</v>
      </c>
      <c r="C65" s="143" t="s">
        <v>140</v>
      </c>
      <c r="D65" s="143"/>
      <c r="E65" s="152" t="s">
        <v>907</v>
      </c>
      <c r="F65" s="143" t="s">
        <v>53</v>
      </c>
      <c r="G65" s="293">
        <f t="shared" si="10"/>
        <v>2000.25</v>
      </c>
      <c r="H65" s="306">
        <v>1905</v>
      </c>
      <c r="I65" s="294">
        <v>95.25</v>
      </c>
      <c r="J65" s="147">
        <v>0</v>
      </c>
      <c r="K65" s="146">
        <f t="shared" si="9"/>
        <v>0</v>
      </c>
      <c r="L65" s="147"/>
      <c r="M65" s="147"/>
      <c r="N65" s="147"/>
      <c r="O65" s="147"/>
      <c r="P65" s="390"/>
      <c r="Q65" s="390"/>
      <c r="R65" s="390"/>
    </row>
    <row r="66" spans="1:18" s="148" customFormat="1" ht="30">
      <c r="A66" s="143">
        <v>6</v>
      </c>
      <c r="B66" s="350" t="s">
        <v>908</v>
      </c>
      <c r="C66" s="143" t="s">
        <v>144</v>
      </c>
      <c r="D66" s="143"/>
      <c r="E66" s="143" t="s">
        <v>909</v>
      </c>
      <c r="F66" s="143" t="s">
        <v>54</v>
      </c>
      <c r="G66" s="145">
        <f t="shared" si="10"/>
        <v>3000.9</v>
      </c>
      <c r="H66" s="309">
        <v>2858</v>
      </c>
      <c r="I66" s="145">
        <v>142.9</v>
      </c>
      <c r="J66" s="147">
        <v>0</v>
      </c>
      <c r="K66" s="146">
        <f t="shared" si="9"/>
        <v>0</v>
      </c>
      <c r="L66" s="147"/>
      <c r="M66" s="147"/>
      <c r="N66" s="147"/>
      <c r="O66" s="147"/>
      <c r="P66" s="390"/>
      <c r="Q66" s="390"/>
      <c r="R66" s="390"/>
    </row>
    <row r="67" spans="1:18" ht="54" customHeight="1">
      <c r="A67" s="8">
        <v>7</v>
      </c>
      <c r="B67" s="350" t="s">
        <v>910</v>
      </c>
      <c r="C67" s="143" t="s">
        <v>145</v>
      </c>
      <c r="D67" s="8"/>
      <c r="E67" s="22" t="s">
        <v>142</v>
      </c>
      <c r="F67" s="8" t="s">
        <v>54</v>
      </c>
      <c r="G67" s="131">
        <f t="shared" si="10"/>
        <v>599.51</v>
      </c>
      <c r="H67" s="306">
        <v>571.03</v>
      </c>
      <c r="I67" s="165">
        <v>28.48</v>
      </c>
      <c r="J67" s="15">
        <v>0</v>
      </c>
      <c r="K67" s="134">
        <f t="shared" si="9"/>
        <v>0</v>
      </c>
      <c r="L67" s="15"/>
      <c r="M67" s="15"/>
      <c r="N67" s="15"/>
      <c r="O67" s="15"/>
    </row>
    <row r="68" spans="1:18" ht="45">
      <c r="A68" s="8">
        <v>8</v>
      </c>
      <c r="B68" s="353" t="s">
        <v>146</v>
      </c>
      <c r="C68" s="8" t="s">
        <v>145</v>
      </c>
      <c r="D68" s="8"/>
      <c r="E68" s="22" t="s">
        <v>142</v>
      </c>
      <c r="F68" s="8" t="s">
        <v>55</v>
      </c>
      <c r="G68" s="131">
        <f t="shared" si="10"/>
        <v>506.1</v>
      </c>
      <c r="H68" s="306">
        <v>482</v>
      </c>
      <c r="I68" s="294">
        <v>24.1</v>
      </c>
      <c r="J68" s="15">
        <v>0</v>
      </c>
      <c r="K68" s="134">
        <f t="shared" si="9"/>
        <v>0</v>
      </c>
      <c r="L68" s="15"/>
      <c r="M68" s="15"/>
      <c r="N68" s="15"/>
      <c r="O68" s="15"/>
    </row>
    <row r="69" spans="1:18" s="14" customFormat="1">
      <c r="A69" s="6" t="s">
        <v>147</v>
      </c>
      <c r="B69" s="351" t="s">
        <v>148</v>
      </c>
      <c r="C69" s="24"/>
      <c r="D69" s="24"/>
      <c r="E69" s="23">
        <v>0</v>
      </c>
      <c r="F69" s="23"/>
      <c r="G69" s="130">
        <f>SUM(G70:G83)</f>
        <v>10103.24</v>
      </c>
      <c r="H69" s="297">
        <f t="shared" ref="H69:N69" si="14">SUM(H70:H83)</f>
        <v>9621.49</v>
      </c>
      <c r="I69" s="130">
        <f t="shared" si="14"/>
        <v>481.75</v>
      </c>
      <c r="J69" s="130">
        <f t="shared" si="14"/>
        <v>0</v>
      </c>
      <c r="K69" s="130">
        <f t="shared" si="14"/>
        <v>1818.69</v>
      </c>
      <c r="L69" s="130">
        <f t="shared" si="14"/>
        <v>1731.69</v>
      </c>
      <c r="M69" s="130">
        <f t="shared" si="14"/>
        <v>87</v>
      </c>
      <c r="N69" s="130">
        <f t="shared" si="14"/>
        <v>0</v>
      </c>
      <c r="O69" s="16"/>
      <c r="P69" s="389" t="e">
        <f>+'NĂM 2022'!J40+#REF!+'NĂM 2024'!J36+'NĂM 2025'!J35</f>
        <v>#REF!</v>
      </c>
      <c r="Q69" s="389" t="e">
        <f>+'NĂM 2022'!K40+#REF!+'NĂM 2024'!K36+'NĂM 2025'!K35</f>
        <v>#REF!</v>
      </c>
      <c r="R69" s="389" t="e">
        <f>+'NĂM 2022'!L40+#REF!+'NĂM 2024'!L36+'NĂM 2025'!L35</f>
        <v>#REF!</v>
      </c>
    </row>
    <row r="70" spans="1:18" ht="75">
      <c r="A70" s="21">
        <v>1</v>
      </c>
      <c r="B70" s="354" t="s">
        <v>149</v>
      </c>
      <c r="C70" s="21" t="s">
        <v>150</v>
      </c>
      <c r="D70" s="21"/>
      <c r="E70" s="21" t="s">
        <v>151</v>
      </c>
      <c r="F70" s="21" t="s">
        <v>52</v>
      </c>
      <c r="G70" s="131">
        <f t="shared" si="10"/>
        <v>998</v>
      </c>
      <c r="H70" s="306">
        <v>950</v>
      </c>
      <c r="I70" s="131">
        <v>48</v>
      </c>
      <c r="J70" s="15"/>
      <c r="K70" s="134">
        <f t="shared" si="9"/>
        <v>998</v>
      </c>
      <c r="L70" s="134">
        <v>950</v>
      </c>
      <c r="M70" s="134">
        <v>48</v>
      </c>
      <c r="N70" s="15"/>
      <c r="O70" s="15"/>
    </row>
    <row r="71" spans="1:18" ht="45">
      <c r="A71" s="21">
        <v>2</v>
      </c>
      <c r="B71" s="354" t="s">
        <v>152</v>
      </c>
      <c r="C71" s="21" t="s">
        <v>153</v>
      </c>
      <c r="D71" s="21"/>
      <c r="E71" s="21" t="s">
        <v>154</v>
      </c>
      <c r="F71" s="21" t="s">
        <v>52</v>
      </c>
      <c r="G71" s="131">
        <f t="shared" si="10"/>
        <v>820.69</v>
      </c>
      <c r="H71" s="306">
        <v>781.69</v>
      </c>
      <c r="I71" s="131">
        <v>39</v>
      </c>
      <c r="J71" s="15"/>
      <c r="K71" s="134">
        <f t="shared" si="9"/>
        <v>820.69</v>
      </c>
      <c r="L71" s="134">
        <v>781.69</v>
      </c>
      <c r="M71" s="134">
        <v>39</v>
      </c>
      <c r="N71" s="15"/>
      <c r="O71" s="15"/>
    </row>
    <row r="72" spans="1:18" ht="75">
      <c r="A72" s="21">
        <v>3</v>
      </c>
      <c r="B72" s="354" t="s">
        <v>155</v>
      </c>
      <c r="C72" s="21" t="s">
        <v>156</v>
      </c>
      <c r="D72" s="21"/>
      <c r="E72" s="21" t="s">
        <v>151</v>
      </c>
      <c r="F72" s="21" t="s">
        <v>53</v>
      </c>
      <c r="G72" s="131">
        <f t="shared" si="10"/>
        <v>998</v>
      </c>
      <c r="H72" s="306">
        <v>950</v>
      </c>
      <c r="I72" s="131">
        <v>48</v>
      </c>
      <c r="J72" s="15"/>
      <c r="K72" s="134">
        <f t="shared" si="9"/>
        <v>0</v>
      </c>
      <c r="L72" s="15"/>
      <c r="M72" s="15"/>
      <c r="N72" s="15"/>
      <c r="O72" s="15"/>
    </row>
    <row r="73" spans="1:18" ht="75">
      <c r="A73" s="21">
        <v>4</v>
      </c>
      <c r="B73" s="354" t="s">
        <v>157</v>
      </c>
      <c r="C73" s="21" t="s">
        <v>158</v>
      </c>
      <c r="D73" s="21"/>
      <c r="E73" s="8" t="s">
        <v>159</v>
      </c>
      <c r="F73" s="21" t="s">
        <v>53</v>
      </c>
      <c r="G73" s="131">
        <f t="shared" si="10"/>
        <v>499</v>
      </c>
      <c r="H73" s="306">
        <v>475</v>
      </c>
      <c r="I73" s="131">
        <v>24</v>
      </c>
      <c r="J73" s="15">
        <v>0</v>
      </c>
      <c r="K73" s="134">
        <f t="shared" si="9"/>
        <v>0</v>
      </c>
      <c r="L73" s="15"/>
      <c r="M73" s="15"/>
      <c r="N73" s="15"/>
      <c r="O73" s="15"/>
    </row>
    <row r="74" spans="1:18" ht="30">
      <c r="A74" s="21">
        <v>5</v>
      </c>
      <c r="B74" s="354" t="s">
        <v>160</v>
      </c>
      <c r="C74" s="21" t="s">
        <v>161</v>
      </c>
      <c r="D74" s="21"/>
      <c r="E74" s="21" t="s">
        <v>162</v>
      </c>
      <c r="F74" s="21" t="s">
        <v>53</v>
      </c>
      <c r="G74" s="131">
        <f t="shared" si="10"/>
        <v>996</v>
      </c>
      <c r="H74" s="306">
        <v>950</v>
      </c>
      <c r="I74" s="131">
        <v>46</v>
      </c>
      <c r="J74" s="15">
        <v>0</v>
      </c>
      <c r="K74" s="134">
        <f t="shared" si="9"/>
        <v>0</v>
      </c>
      <c r="L74" s="15"/>
      <c r="M74" s="15"/>
      <c r="N74" s="15"/>
      <c r="O74" s="15"/>
    </row>
    <row r="75" spans="1:18" ht="30">
      <c r="A75" s="21">
        <v>6</v>
      </c>
      <c r="B75" s="354" t="s">
        <v>163</v>
      </c>
      <c r="C75" s="21" t="s">
        <v>164</v>
      </c>
      <c r="D75" s="21"/>
      <c r="E75" s="21" t="s">
        <v>165</v>
      </c>
      <c r="F75" s="21" t="s">
        <v>53</v>
      </c>
      <c r="G75" s="131">
        <f t="shared" si="10"/>
        <v>499</v>
      </c>
      <c r="H75" s="306">
        <v>475</v>
      </c>
      <c r="I75" s="131">
        <v>24</v>
      </c>
      <c r="J75" s="15">
        <v>0</v>
      </c>
      <c r="K75" s="134">
        <f t="shared" si="9"/>
        <v>0</v>
      </c>
      <c r="L75" s="15"/>
      <c r="M75" s="15"/>
      <c r="N75" s="15"/>
      <c r="O75" s="15"/>
    </row>
    <row r="76" spans="1:18" ht="75">
      <c r="A76" s="21">
        <v>7</v>
      </c>
      <c r="B76" s="354" t="s">
        <v>166</v>
      </c>
      <c r="C76" s="21" t="s">
        <v>167</v>
      </c>
      <c r="D76" s="21"/>
      <c r="E76" s="22" t="s">
        <v>168</v>
      </c>
      <c r="F76" s="21" t="s">
        <v>54</v>
      </c>
      <c r="G76" s="131">
        <f t="shared" si="10"/>
        <v>998</v>
      </c>
      <c r="H76" s="306">
        <v>950</v>
      </c>
      <c r="I76" s="131">
        <v>48</v>
      </c>
      <c r="J76" s="15">
        <v>0</v>
      </c>
      <c r="K76" s="134">
        <f t="shared" si="9"/>
        <v>0</v>
      </c>
      <c r="L76" s="15"/>
      <c r="M76" s="15"/>
      <c r="N76" s="15"/>
      <c r="O76" s="15"/>
    </row>
    <row r="77" spans="1:18" ht="30">
      <c r="A77" s="21">
        <v>8</v>
      </c>
      <c r="B77" s="354" t="s">
        <v>169</v>
      </c>
      <c r="C77" s="21" t="s">
        <v>170</v>
      </c>
      <c r="D77" s="21"/>
      <c r="E77" s="21" t="s">
        <v>171</v>
      </c>
      <c r="F77" s="21" t="s">
        <v>54</v>
      </c>
      <c r="G77" s="131">
        <f t="shared" si="10"/>
        <v>706</v>
      </c>
      <c r="H77" s="306">
        <v>672</v>
      </c>
      <c r="I77" s="131">
        <v>34</v>
      </c>
      <c r="J77" s="15">
        <v>0</v>
      </c>
      <c r="K77" s="134">
        <f t="shared" si="9"/>
        <v>0</v>
      </c>
      <c r="L77" s="15"/>
      <c r="M77" s="15"/>
      <c r="N77" s="15"/>
      <c r="O77" s="15"/>
    </row>
    <row r="78" spans="1:18" ht="45">
      <c r="A78" s="21">
        <v>9</v>
      </c>
      <c r="B78" s="354" t="s">
        <v>172</v>
      </c>
      <c r="C78" s="21" t="s">
        <v>173</v>
      </c>
      <c r="D78" s="21"/>
      <c r="E78" s="21" t="s">
        <v>174</v>
      </c>
      <c r="F78" s="21" t="s">
        <v>54</v>
      </c>
      <c r="G78" s="131">
        <f t="shared" si="10"/>
        <v>303</v>
      </c>
      <c r="H78" s="306">
        <v>288</v>
      </c>
      <c r="I78" s="131">
        <v>15</v>
      </c>
      <c r="J78" s="15">
        <v>0</v>
      </c>
      <c r="K78" s="134">
        <f t="shared" si="9"/>
        <v>0</v>
      </c>
      <c r="L78" s="15"/>
      <c r="M78" s="15"/>
      <c r="N78" s="15"/>
      <c r="O78" s="15"/>
    </row>
    <row r="79" spans="1:18" ht="30">
      <c r="A79" s="21">
        <v>10</v>
      </c>
      <c r="B79" s="354" t="s">
        <v>175</v>
      </c>
      <c r="C79" s="21" t="s">
        <v>173</v>
      </c>
      <c r="D79" s="21"/>
      <c r="E79" s="21" t="s">
        <v>176</v>
      </c>
      <c r="F79" s="21" t="s">
        <v>54</v>
      </c>
      <c r="G79" s="131">
        <f t="shared" si="10"/>
        <v>303</v>
      </c>
      <c r="H79" s="306">
        <v>288</v>
      </c>
      <c r="I79" s="131">
        <v>15</v>
      </c>
      <c r="J79" s="15">
        <v>0</v>
      </c>
      <c r="K79" s="134">
        <f t="shared" si="9"/>
        <v>0</v>
      </c>
      <c r="L79" s="15"/>
      <c r="M79" s="15"/>
      <c r="N79" s="15"/>
      <c r="O79" s="15"/>
    </row>
    <row r="80" spans="1:18" ht="75">
      <c r="A80" s="21">
        <v>11</v>
      </c>
      <c r="B80" s="354" t="s">
        <v>177</v>
      </c>
      <c r="C80" s="21" t="s">
        <v>164</v>
      </c>
      <c r="D80" s="21"/>
      <c r="E80" s="8" t="s">
        <v>178</v>
      </c>
      <c r="F80" s="21" t="s">
        <v>54</v>
      </c>
      <c r="G80" s="131">
        <f t="shared" si="10"/>
        <v>248.75</v>
      </c>
      <c r="H80" s="306">
        <v>235</v>
      </c>
      <c r="I80" s="131">
        <v>13.75</v>
      </c>
      <c r="J80" s="15">
        <v>0</v>
      </c>
      <c r="K80" s="134">
        <f t="shared" si="9"/>
        <v>0</v>
      </c>
      <c r="L80" s="15"/>
      <c r="M80" s="15"/>
      <c r="N80" s="15"/>
      <c r="O80" s="15"/>
    </row>
    <row r="81" spans="1:18" ht="30">
      <c r="A81" s="21">
        <v>12</v>
      </c>
      <c r="B81" s="354" t="s">
        <v>179</v>
      </c>
      <c r="C81" s="21" t="s">
        <v>58</v>
      </c>
      <c r="D81" s="21"/>
      <c r="E81" s="21" t="s">
        <v>180</v>
      </c>
      <c r="F81" s="21" t="s">
        <v>55</v>
      </c>
      <c r="G81" s="131">
        <f t="shared" si="10"/>
        <v>996</v>
      </c>
      <c r="H81" s="306">
        <v>950</v>
      </c>
      <c r="I81" s="131">
        <v>46</v>
      </c>
      <c r="J81" s="15">
        <v>0</v>
      </c>
      <c r="K81" s="134">
        <f t="shared" si="9"/>
        <v>0</v>
      </c>
      <c r="L81" s="15"/>
      <c r="M81" s="15"/>
      <c r="N81" s="15"/>
      <c r="O81" s="15"/>
    </row>
    <row r="82" spans="1:18" ht="75">
      <c r="A82" s="21">
        <v>13</v>
      </c>
      <c r="B82" s="354" t="s">
        <v>181</v>
      </c>
      <c r="C82" s="21" t="s">
        <v>182</v>
      </c>
      <c r="D82" s="21"/>
      <c r="E82" s="21" t="s">
        <v>151</v>
      </c>
      <c r="F82" s="21" t="s">
        <v>55</v>
      </c>
      <c r="G82" s="131">
        <f t="shared" si="10"/>
        <v>996</v>
      </c>
      <c r="H82" s="306">
        <v>950</v>
      </c>
      <c r="I82" s="131">
        <v>46</v>
      </c>
      <c r="J82" s="15">
        <v>0</v>
      </c>
      <c r="K82" s="134">
        <f t="shared" si="9"/>
        <v>0</v>
      </c>
      <c r="L82" s="15"/>
      <c r="M82" s="15"/>
      <c r="N82" s="15"/>
      <c r="O82" s="15"/>
    </row>
    <row r="83" spans="1:18" ht="75">
      <c r="A83" s="21">
        <v>14</v>
      </c>
      <c r="B83" s="354" t="s">
        <v>183</v>
      </c>
      <c r="C83" s="21" t="s">
        <v>184</v>
      </c>
      <c r="D83" s="21"/>
      <c r="E83" s="21" t="s">
        <v>151</v>
      </c>
      <c r="F83" s="21" t="s">
        <v>55</v>
      </c>
      <c r="G83" s="131">
        <f t="shared" si="10"/>
        <v>741.8</v>
      </c>
      <c r="H83" s="306">
        <v>706.8</v>
      </c>
      <c r="I83" s="131">
        <v>35</v>
      </c>
      <c r="J83" s="15">
        <v>0</v>
      </c>
      <c r="K83" s="134">
        <f t="shared" si="9"/>
        <v>0</v>
      </c>
      <c r="L83" s="15"/>
      <c r="M83" s="15"/>
      <c r="N83" s="15"/>
      <c r="O83" s="15"/>
    </row>
    <row r="84" spans="1:18" s="14" customFormat="1">
      <c r="A84" s="6" t="s">
        <v>185</v>
      </c>
      <c r="B84" s="351" t="s">
        <v>186</v>
      </c>
      <c r="C84" s="24"/>
      <c r="D84" s="24"/>
      <c r="E84" s="23">
        <v>0</v>
      </c>
      <c r="F84" s="23"/>
      <c r="G84" s="130">
        <f>SUM(G85:G99)</f>
        <v>10075.539999999999</v>
      </c>
      <c r="H84" s="297">
        <f t="shared" ref="H84:N84" si="15">SUM(H85:H99)</f>
        <v>9595.74</v>
      </c>
      <c r="I84" s="130">
        <f t="shared" si="15"/>
        <v>479.8</v>
      </c>
      <c r="J84" s="130">
        <f t="shared" si="15"/>
        <v>0</v>
      </c>
      <c r="K84" s="130">
        <f t="shared" si="15"/>
        <v>1813.4</v>
      </c>
      <c r="L84" s="130">
        <f t="shared" si="15"/>
        <v>1727.04</v>
      </c>
      <c r="M84" s="130">
        <f t="shared" si="15"/>
        <v>86.36</v>
      </c>
      <c r="N84" s="130">
        <f t="shared" si="15"/>
        <v>0</v>
      </c>
      <c r="O84" s="16"/>
      <c r="P84" s="389" t="e">
        <f>+'NĂM 2022'!J43+#REF!+'NĂM 2024'!J42+'NĂM 2025'!J39</f>
        <v>#REF!</v>
      </c>
      <c r="Q84" s="389" t="e">
        <f>+'NĂM 2022'!K43+#REF!+'NĂM 2024'!K42+'NĂM 2025'!K39</f>
        <v>#REF!</v>
      </c>
      <c r="R84" s="389" t="e">
        <f>+'NĂM 2022'!L43+#REF!+'NĂM 2024'!L42+'NĂM 2025'!L39</f>
        <v>#REF!</v>
      </c>
    </row>
    <row r="85" spans="1:18" s="148" customFormat="1" ht="75">
      <c r="A85" s="143">
        <v>1</v>
      </c>
      <c r="B85" s="355" t="s">
        <v>187</v>
      </c>
      <c r="C85" s="143" t="s">
        <v>188</v>
      </c>
      <c r="D85" s="143"/>
      <c r="E85" s="143" t="s">
        <v>189</v>
      </c>
      <c r="F85" s="144" t="s">
        <v>52</v>
      </c>
      <c r="G85" s="145">
        <f t="shared" si="10"/>
        <v>395.85</v>
      </c>
      <c r="H85" s="309">
        <v>377</v>
      </c>
      <c r="I85" s="145">
        <v>18.850000000000001</v>
      </c>
      <c r="J85" s="147"/>
      <c r="K85" s="146">
        <f t="shared" si="9"/>
        <v>395.85</v>
      </c>
      <c r="L85" s="146">
        <v>377</v>
      </c>
      <c r="M85" s="146">
        <v>18.850000000000001</v>
      </c>
      <c r="N85" s="147"/>
      <c r="O85" s="147"/>
      <c r="P85" s="390"/>
      <c r="Q85" s="390"/>
      <c r="R85" s="390"/>
    </row>
    <row r="86" spans="1:18" s="148" customFormat="1" ht="75">
      <c r="A86" s="143">
        <v>2</v>
      </c>
      <c r="B86" s="356" t="s">
        <v>190</v>
      </c>
      <c r="C86" s="149" t="s">
        <v>191</v>
      </c>
      <c r="D86" s="149"/>
      <c r="E86" s="149" t="s">
        <v>192</v>
      </c>
      <c r="F86" s="144" t="s">
        <v>52</v>
      </c>
      <c r="G86" s="145">
        <f t="shared" si="10"/>
        <v>577.5</v>
      </c>
      <c r="H86" s="309">
        <v>550</v>
      </c>
      <c r="I86" s="145">
        <v>27.5</v>
      </c>
      <c r="J86" s="147"/>
      <c r="K86" s="146">
        <f t="shared" si="9"/>
        <v>577.5</v>
      </c>
      <c r="L86" s="146">
        <v>550</v>
      </c>
      <c r="M86" s="146">
        <v>27.5</v>
      </c>
      <c r="N86" s="147"/>
      <c r="O86" s="147"/>
      <c r="P86" s="390"/>
      <c r="Q86" s="390"/>
      <c r="R86" s="390"/>
    </row>
    <row r="87" spans="1:18" s="148" customFormat="1" ht="75">
      <c r="A87" s="143">
        <v>3</v>
      </c>
      <c r="B87" s="355" t="s">
        <v>193</v>
      </c>
      <c r="C87" s="143" t="s">
        <v>194</v>
      </c>
      <c r="D87" s="143"/>
      <c r="E87" s="143" t="s">
        <v>110</v>
      </c>
      <c r="F87" s="144" t="s">
        <v>52</v>
      </c>
      <c r="G87" s="145">
        <f t="shared" si="10"/>
        <v>840.05</v>
      </c>
      <c r="H87" s="309">
        <v>800.04</v>
      </c>
      <c r="I87" s="145">
        <v>40.01</v>
      </c>
      <c r="J87" s="147"/>
      <c r="K87" s="146">
        <f t="shared" si="9"/>
        <v>840.05</v>
      </c>
      <c r="L87" s="146">
        <v>800.04</v>
      </c>
      <c r="M87" s="146">
        <v>40.01</v>
      </c>
      <c r="N87" s="147"/>
      <c r="O87" s="147"/>
      <c r="P87" s="390"/>
      <c r="Q87" s="390"/>
      <c r="R87" s="390"/>
    </row>
    <row r="88" spans="1:18" s="151" customFormat="1" ht="75">
      <c r="A88" s="136">
        <v>4</v>
      </c>
      <c r="B88" s="352" t="s">
        <v>195</v>
      </c>
      <c r="C88" s="136" t="s">
        <v>196</v>
      </c>
      <c r="D88" s="136"/>
      <c r="E88" s="141" t="s">
        <v>799</v>
      </c>
      <c r="F88" s="142" t="s">
        <v>53</v>
      </c>
      <c r="G88" s="137">
        <f t="shared" si="10"/>
        <v>414.75</v>
      </c>
      <c r="H88" s="310">
        <v>395</v>
      </c>
      <c r="I88" s="137">
        <f>H88*5%</f>
        <v>19.75</v>
      </c>
      <c r="J88" s="139"/>
      <c r="K88" s="138">
        <f t="shared" si="9"/>
        <v>0</v>
      </c>
      <c r="L88" s="139"/>
      <c r="M88" s="139"/>
      <c r="N88" s="139"/>
      <c r="O88" s="136" t="s">
        <v>197</v>
      </c>
      <c r="P88" s="391"/>
      <c r="Q88" s="391"/>
      <c r="R88" s="391"/>
    </row>
    <row r="89" spans="1:18" s="148" customFormat="1" ht="75">
      <c r="A89" s="143">
        <v>5</v>
      </c>
      <c r="B89" s="350" t="s">
        <v>198</v>
      </c>
      <c r="C89" s="143" t="s">
        <v>199</v>
      </c>
      <c r="D89" s="143"/>
      <c r="E89" s="152" t="s">
        <v>200</v>
      </c>
      <c r="F89" s="153" t="s">
        <v>53</v>
      </c>
      <c r="G89" s="145">
        <f t="shared" ref="G89:G152" si="16">H89+I89</f>
        <v>1575</v>
      </c>
      <c r="H89" s="309">
        <v>1500</v>
      </c>
      <c r="I89" s="145">
        <v>75</v>
      </c>
      <c r="J89" s="147">
        <v>0</v>
      </c>
      <c r="K89" s="146">
        <f t="shared" ref="K89:K152" si="17">L89+M89</f>
        <v>0</v>
      </c>
      <c r="L89" s="147"/>
      <c r="M89" s="147"/>
      <c r="N89" s="147"/>
      <c r="O89" s="143" t="s">
        <v>201</v>
      </c>
      <c r="P89" s="390"/>
      <c r="Q89" s="390"/>
      <c r="R89" s="390"/>
    </row>
    <row r="90" spans="1:18" s="151" customFormat="1" ht="30">
      <c r="A90" s="136">
        <v>6</v>
      </c>
      <c r="B90" s="352" t="s">
        <v>800</v>
      </c>
      <c r="C90" s="136" t="s">
        <v>801</v>
      </c>
      <c r="D90" s="136"/>
      <c r="E90" s="136" t="s">
        <v>802</v>
      </c>
      <c r="F90" s="142" t="s">
        <v>53</v>
      </c>
      <c r="G90" s="137">
        <f>H90+I90</f>
        <v>504</v>
      </c>
      <c r="H90" s="310">
        <v>480</v>
      </c>
      <c r="I90" s="137">
        <f>H90*5%</f>
        <v>24</v>
      </c>
      <c r="J90" s="139"/>
      <c r="K90" s="138">
        <f t="shared" si="17"/>
        <v>0</v>
      </c>
      <c r="L90" s="139"/>
      <c r="M90" s="139"/>
      <c r="N90" s="139"/>
      <c r="O90" s="139"/>
      <c r="P90" s="391"/>
      <c r="Q90" s="391"/>
      <c r="R90" s="391"/>
    </row>
    <row r="91" spans="1:18" s="151" customFormat="1" ht="75">
      <c r="A91" s="136">
        <v>7</v>
      </c>
      <c r="B91" s="352" t="s">
        <v>209</v>
      </c>
      <c r="C91" s="136" t="s">
        <v>210</v>
      </c>
      <c r="D91" s="136"/>
      <c r="E91" s="136" t="s">
        <v>211</v>
      </c>
      <c r="F91" s="142" t="s">
        <v>53</v>
      </c>
      <c r="G91" s="137">
        <f>H91+I91</f>
        <v>315</v>
      </c>
      <c r="H91" s="310">
        <v>300</v>
      </c>
      <c r="I91" s="137">
        <f>H91*5%</f>
        <v>15</v>
      </c>
      <c r="J91" s="139"/>
      <c r="K91" s="138"/>
      <c r="L91" s="139"/>
      <c r="M91" s="139"/>
      <c r="N91" s="139"/>
      <c r="O91" s="139"/>
      <c r="P91" s="391"/>
      <c r="Q91" s="391"/>
      <c r="R91" s="391"/>
    </row>
    <row r="92" spans="1:18" s="151" customFormat="1" ht="60">
      <c r="A92" s="136">
        <v>8</v>
      </c>
      <c r="B92" s="352" t="s">
        <v>203</v>
      </c>
      <c r="C92" s="136" t="s">
        <v>204</v>
      </c>
      <c r="D92" s="136"/>
      <c r="E92" s="136" t="s">
        <v>205</v>
      </c>
      <c r="F92" s="142" t="s">
        <v>54</v>
      </c>
      <c r="G92" s="137">
        <f t="shared" si="16"/>
        <v>630</v>
      </c>
      <c r="H92" s="310">
        <v>600</v>
      </c>
      <c r="I92" s="137">
        <f>H92*5%</f>
        <v>30</v>
      </c>
      <c r="J92" s="139">
        <v>0</v>
      </c>
      <c r="K92" s="138">
        <f t="shared" si="17"/>
        <v>0</v>
      </c>
      <c r="L92" s="139"/>
      <c r="M92" s="139"/>
      <c r="N92" s="139"/>
      <c r="O92" s="136" t="s">
        <v>197</v>
      </c>
      <c r="P92" s="391"/>
      <c r="Q92" s="391"/>
      <c r="R92" s="391"/>
    </row>
    <row r="93" spans="1:18" s="148" customFormat="1" ht="75">
      <c r="A93" s="143">
        <v>9</v>
      </c>
      <c r="B93" s="355" t="s">
        <v>206</v>
      </c>
      <c r="C93" s="143" t="s">
        <v>196</v>
      </c>
      <c r="D93" s="143"/>
      <c r="E93" s="143" t="s">
        <v>178</v>
      </c>
      <c r="F93" s="153" t="s">
        <v>54</v>
      </c>
      <c r="G93" s="145">
        <f t="shared" si="16"/>
        <v>210</v>
      </c>
      <c r="H93" s="309">
        <v>200</v>
      </c>
      <c r="I93" s="145">
        <v>10</v>
      </c>
      <c r="J93" s="147"/>
      <c r="K93" s="146">
        <f t="shared" si="17"/>
        <v>0</v>
      </c>
      <c r="L93" s="147"/>
      <c r="M93" s="147"/>
      <c r="N93" s="147"/>
      <c r="O93" s="143" t="s">
        <v>201</v>
      </c>
      <c r="P93" s="390"/>
      <c r="Q93" s="390"/>
      <c r="R93" s="390"/>
    </row>
    <row r="94" spans="1:18" s="151" customFormat="1" ht="75">
      <c r="A94" s="136">
        <v>10</v>
      </c>
      <c r="B94" s="357" t="s">
        <v>207</v>
      </c>
      <c r="C94" s="136" t="s">
        <v>194</v>
      </c>
      <c r="D94" s="136"/>
      <c r="E94" s="136" t="s">
        <v>208</v>
      </c>
      <c r="F94" s="142" t="s">
        <v>54</v>
      </c>
      <c r="G94" s="137">
        <f t="shared" si="16"/>
        <v>420</v>
      </c>
      <c r="H94" s="310">
        <v>400</v>
      </c>
      <c r="I94" s="137">
        <f>H94*5%</f>
        <v>20</v>
      </c>
      <c r="J94" s="139"/>
      <c r="K94" s="138">
        <f t="shared" si="17"/>
        <v>0</v>
      </c>
      <c r="L94" s="139"/>
      <c r="M94" s="139"/>
      <c r="N94" s="139"/>
      <c r="O94" s="136" t="s">
        <v>201</v>
      </c>
      <c r="P94" s="391"/>
      <c r="Q94" s="391"/>
      <c r="R94" s="391"/>
    </row>
    <row r="95" spans="1:18" s="148" customFormat="1" ht="60">
      <c r="A95" s="143">
        <v>11</v>
      </c>
      <c r="B95" s="350" t="s">
        <v>212</v>
      </c>
      <c r="C95" s="143" t="s">
        <v>213</v>
      </c>
      <c r="D95" s="143"/>
      <c r="E95" s="143" t="s">
        <v>214</v>
      </c>
      <c r="F95" s="153" t="s">
        <v>54</v>
      </c>
      <c r="G95" s="145">
        <f t="shared" si="16"/>
        <v>1260</v>
      </c>
      <c r="H95" s="309">
        <v>1200</v>
      </c>
      <c r="I95" s="145">
        <v>60</v>
      </c>
      <c r="J95" s="147"/>
      <c r="K95" s="146">
        <f t="shared" si="17"/>
        <v>0</v>
      </c>
      <c r="L95" s="147"/>
      <c r="M95" s="147"/>
      <c r="N95" s="147"/>
      <c r="O95" s="143" t="s">
        <v>201</v>
      </c>
      <c r="P95" s="390"/>
      <c r="Q95" s="390"/>
      <c r="R95" s="390"/>
    </row>
    <row r="96" spans="1:18" s="148" customFormat="1" ht="60">
      <c r="A96" s="143">
        <v>12</v>
      </c>
      <c r="B96" s="350" t="s">
        <v>215</v>
      </c>
      <c r="C96" s="143" t="s">
        <v>210</v>
      </c>
      <c r="D96" s="143"/>
      <c r="E96" s="143" t="s">
        <v>216</v>
      </c>
      <c r="F96" s="153" t="s">
        <v>54</v>
      </c>
      <c r="G96" s="145">
        <f t="shared" si="16"/>
        <v>315</v>
      </c>
      <c r="H96" s="309">
        <v>300</v>
      </c>
      <c r="I96" s="145">
        <v>15</v>
      </c>
      <c r="J96" s="147"/>
      <c r="K96" s="146">
        <f t="shared" si="17"/>
        <v>0</v>
      </c>
      <c r="L96" s="147"/>
      <c r="M96" s="147"/>
      <c r="N96" s="147"/>
      <c r="O96" s="143" t="s">
        <v>201</v>
      </c>
      <c r="P96" s="390"/>
      <c r="Q96" s="390"/>
      <c r="R96" s="390"/>
    </row>
    <row r="97" spans="1:18" s="148" customFormat="1" ht="60">
      <c r="A97" s="143">
        <v>13</v>
      </c>
      <c r="B97" s="356" t="s">
        <v>217</v>
      </c>
      <c r="C97" s="149" t="s">
        <v>218</v>
      </c>
      <c r="D97" s="149"/>
      <c r="E97" s="152" t="s">
        <v>219</v>
      </c>
      <c r="F97" s="153" t="s">
        <v>55</v>
      </c>
      <c r="G97" s="145">
        <f t="shared" si="16"/>
        <v>630</v>
      </c>
      <c r="H97" s="309">
        <v>600</v>
      </c>
      <c r="I97" s="145">
        <v>30</v>
      </c>
      <c r="J97" s="147"/>
      <c r="K97" s="146">
        <f t="shared" si="17"/>
        <v>0</v>
      </c>
      <c r="L97" s="147"/>
      <c r="M97" s="147"/>
      <c r="N97" s="147"/>
      <c r="O97" s="143" t="s">
        <v>197</v>
      </c>
      <c r="P97" s="390"/>
      <c r="Q97" s="390"/>
      <c r="R97" s="390"/>
    </row>
    <row r="98" spans="1:18" s="148" customFormat="1" ht="60">
      <c r="A98" s="143">
        <v>14</v>
      </c>
      <c r="B98" s="355" t="s">
        <v>220</v>
      </c>
      <c r="C98" s="143" t="s">
        <v>202</v>
      </c>
      <c r="D98" s="143"/>
      <c r="E98" s="152" t="s">
        <v>221</v>
      </c>
      <c r="F98" s="153" t="s">
        <v>55</v>
      </c>
      <c r="G98" s="145">
        <f t="shared" si="16"/>
        <v>1489.64</v>
      </c>
      <c r="H98" s="309">
        <v>1418.7</v>
      </c>
      <c r="I98" s="145">
        <v>70.94</v>
      </c>
      <c r="J98" s="147"/>
      <c r="K98" s="146">
        <f t="shared" si="17"/>
        <v>0</v>
      </c>
      <c r="L98" s="147"/>
      <c r="M98" s="147"/>
      <c r="N98" s="147"/>
      <c r="O98" s="143" t="s">
        <v>197</v>
      </c>
      <c r="P98" s="390"/>
      <c r="Q98" s="390"/>
      <c r="R98" s="390"/>
    </row>
    <row r="99" spans="1:18" s="151" customFormat="1" ht="60">
      <c r="A99" s="136">
        <v>15</v>
      </c>
      <c r="B99" s="357" t="s">
        <v>803</v>
      </c>
      <c r="C99" s="136" t="s">
        <v>804</v>
      </c>
      <c r="D99" s="136"/>
      <c r="E99" s="141" t="s">
        <v>805</v>
      </c>
      <c r="F99" s="142" t="s">
        <v>55</v>
      </c>
      <c r="G99" s="137">
        <f t="shared" si="16"/>
        <v>498.75</v>
      </c>
      <c r="H99" s="310">
        <v>475</v>
      </c>
      <c r="I99" s="137">
        <f>H99*5%</f>
        <v>23.75</v>
      </c>
      <c r="J99" s="139"/>
      <c r="K99" s="138">
        <f t="shared" si="17"/>
        <v>0</v>
      </c>
      <c r="L99" s="139"/>
      <c r="M99" s="139"/>
      <c r="N99" s="139"/>
      <c r="O99" s="150" t="s">
        <v>197</v>
      </c>
      <c r="P99" s="391"/>
      <c r="Q99" s="391"/>
      <c r="R99" s="391"/>
    </row>
    <row r="100" spans="1:18" s="14" customFormat="1" ht="36" customHeight="1">
      <c r="A100" s="6" t="s">
        <v>222</v>
      </c>
      <c r="B100" s="358" t="s">
        <v>223</v>
      </c>
      <c r="C100" s="24"/>
      <c r="D100" s="24"/>
      <c r="E100" s="23">
        <v>0</v>
      </c>
      <c r="F100" s="23"/>
      <c r="G100" s="130">
        <f>SUM(G101:G112)</f>
        <v>4514.05</v>
      </c>
      <c r="H100" s="297">
        <f t="shared" ref="H100:N100" si="18">SUM(H101:H112)</f>
        <v>4297.9500000000007</v>
      </c>
      <c r="I100" s="130">
        <f t="shared" si="18"/>
        <v>216.1</v>
      </c>
      <c r="J100" s="130">
        <f t="shared" si="18"/>
        <v>0</v>
      </c>
      <c r="K100" s="130">
        <f t="shared" si="18"/>
        <v>813.1</v>
      </c>
      <c r="L100" s="130">
        <f t="shared" si="18"/>
        <v>773.7</v>
      </c>
      <c r="M100" s="130">
        <f t="shared" si="18"/>
        <v>39.4</v>
      </c>
      <c r="N100" s="130">
        <f t="shared" si="18"/>
        <v>0</v>
      </c>
      <c r="O100" s="16"/>
      <c r="P100" s="389" t="e">
        <f>+'NĂM 2022'!J47+#REF!+'NĂM 2024'!J48+'NĂM 2025'!J43</f>
        <v>#REF!</v>
      </c>
      <c r="Q100" s="389" t="e">
        <f>+'NĂM 2022'!K47+#REF!+'NĂM 2024'!K48+'NĂM 2025'!K43</f>
        <v>#REF!</v>
      </c>
      <c r="R100" s="389" t="e">
        <f>+'NĂM 2022'!L47+#REF!+'NĂM 2024'!L48+'NĂM 2025'!L43</f>
        <v>#REF!</v>
      </c>
    </row>
    <row r="101" spans="1:18" s="148" customFormat="1" ht="60">
      <c r="A101" s="143">
        <v>1</v>
      </c>
      <c r="B101" s="350" t="s">
        <v>224</v>
      </c>
      <c r="C101" s="143" t="s">
        <v>225</v>
      </c>
      <c r="D101" s="143"/>
      <c r="E101" s="143" t="s">
        <v>226</v>
      </c>
      <c r="F101" s="153" t="s">
        <v>52</v>
      </c>
      <c r="G101" s="145">
        <f t="shared" si="16"/>
        <v>270.85000000000002</v>
      </c>
      <c r="H101" s="309">
        <v>257.85000000000002</v>
      </c>
      <c r="I101" s="145">
        <v>13</v>
      </c>
      <c r="J101" s="147"/>
      <c r="K101" s="146">
        <f t="shared" si="17"/>
        <v>270.85000000000002</v>
      </c>
      <c r="L101" s="146">
        <v>257.85000000000002</v>
      </c>
      <c r="M101" s="145">
        <v>13</v>
      </c>
      <c r="N101" s="147"/>
      <c r="O101" s="147"/>
      <c r="P101" s="390"/>
      <c r="Q101" s="390"/>
      <c r="R101" s="390"/>
    </row>
    <row r="102" spans="1:18" s="148" customFormat="1" ht="60">
      <c r="A102" s="143">
        <v>2</v>
      </c>
      <c r="B102" s="350" t="s">
        <v>227</v>
      </c>
      <c r="C102" s="143" t="s">
        <v>228</v>
      </c>
      <c r="D102" s="143"/>
      <c r="E102" s="143" t="s">
        <v>229</v>
      </c>
      <c r="F102" s="153" t="s">
        <v>52</v>
      </c>
      <c r="G102" s="145">
        <f t="shared" si="16"/>
        <v>629.85</v>
      </c>
      <c r="H102" s="309">
        <v>599.85</v>
      </c>
      <c r="I102" s="145">
        <v>30</v>
      </c>
      <c r="J102" s="147"/>
      <c r="K102" s="146">
        <f t="shared" si="17"/>
        <v>272.39999999999998</v>
      </c>
      <c r="L102" s="146">
        <v>258</v>
      </c>
      <c r="M102" s="145">
        <v>14.4</v>
      </c>
      <c r="N102" s="147"/>
      <c r="O102" s="147"/>
      <c r="P102" s="390"/>
      <c r="Q102" s="390"/>
      <c r="R102" s="390"/>
    </row>
    <row r="103" spans="1:18" s="148" customFormat="1" ht="75">
      <c r="A103" s="143">
        <v>3</v>
      </c>
      <c r="B103" s="350" t="s">
        <v>230</v>
      </c>
      <c r="C103" s="143" t="s">
        <v>231</v>
      </c>
      <c r="D103" s="143"/>
      <c r="E103" s="143" t="s">
        <v>110</v>
      </c>
      <c r="F103" s="153" t="s">
        <v>52</v>
      </c>
      <c r="G103" s="145">
        <f t="shared" si="16"/>
        <v>269.85000000000002</v>
      </c>
      <c r="H103" s="309">
        <v>257.85000000000002</v>
      </c>
      <c r="I103" s="145">
        <v>12</v>
      </c>
      <c r="J103" s="147"/>
      <c r="K103" s="146">
        <f t="shared" si="17"/>
        <v>269.85000000000002</v>
      </c>
      <c r="L103" s="146">
        <v>257.85000000000002</v>
      </c>
      <c r="M103" s="145">
        <v>12</v>
      </c>
      <c r="N103" s="147"/>
      <c r="O103" s="147"/>
      <c r="P103" s="390"/>
      <c r="Q103" s="390"/>
      <c r="R103" s="390"/>
    </row>
    <row r="104" spans="1:18" s="148" customFormat="1" ht="60">
      <c r="A104" s="143">
        <v>4</v>
      </c>
      <c r="B104" s="350" t="s">
        <v>232</v>
      </c>
      <c r="C104" s="143" t="s">
        <v>225</v>
      </c>
      <c r="D104" s="143"/>
      <c r="E104" s="143" t="s">
        <v>226</v>
      </c>
      <c r="F104" s="153" t="s">
        <v>53</v>
      </c>
      <c r="G104" s="145">
        <f t="shared" si="16"/>
        <v>357</v>
      </c>
      <c r="H104" s="309">
        <v>342</v>
      </c>
      <c r="I104" s="145">
        <v>15</v>
      </c>
      <c r="J104" s="147"/>
      <c r="K104" s="146">
        <f t="shared" si="17"/>
        <v>0</v>
      </c>
      <c r="L104" s="147"/>
      <c r="M104" s="147"/>
      <c r="N104" s="147"/>
      <c r="O104" s="147"/>
      <c r="P104" s="390"/>
      <c r="Q104" s="390"/>
      <c r="R104" s="390"/>
    </row>
    <row r="105" spans="1:18" s="148" customFormat="1" ht="75">
      <c r="A105" s="143">
        <v>5</v>
      </c>
      <c r="B105" s="350" t="s">
        <v>233</v>
      </c>
      <c r="C105" s="143" t="s">
        <v>231</v>
      </c>
      <c r="D105" s="143"/>
      <c r="E105" s="143" t="s">
        <v>110</v>
      </c>
      <c r="F105" s="153" t="s">
        <v>53</v>
      </c>
      <c r="G105" s="145">
        <f t="shared" si="16"/>
        <v>359.1</v>
      </c>
      <c r="H105" s="309">
        <v>342</v>
      </c>
      <c r="I105" s="145">
        <v>17.100000000000001</v>
      </c>
      <c r="J105" s="147"/>
      <c r="K105" s="146">
        <f t="shared" si="17"/>
        <v>0</v>
      </c>
      <c r="L105" s="147"/>
      <c r="M105" s="147"/>
      <c r="N105" s="147"/>
      <c r="O105" s="147"/>
      <c r="P105" s="390"/>
      <c r="Q105" s="390"/>
      <c r="R105" s="390"/>
    </row>
    <row r="106" spans="1:18" s="148" customFormat="1" ht="75">
      <c r="A106" s="143">
        <v>6</v>
      </c>
      <c r="B106" s="350" t="s">
        <v>234</v>
      </c>
      <c r="C106" s="143" t="s">
        <v>231</v>
      </c>
      <c r="D106" s="143"/>
      <c r="E106" s="143" t="s">
        <v>235</v>
      </c>
      <c r="F106" s="153" t="s">
        <v>53</v>
      </c>
      <c r="G106" s="145">
        <f t="shared" si="16"/>
        <v>320</v>
      </c>
      <c r="H106" s="309">
        <v>300</v>
      </c>
      <c r="I106" s="145">
        <v>20</v>
      </c>
      <c r="J106" s="147"/>
      <c r="K106" s="146">
        <f t="shared" si="17"/>
        <v>0</v>
      </c>
      <c r="L106" s="147"/>
      <c r="M106" s="147"/>
      <c r="N106" s="147"/>
      <c r="O106" s="147"/>
      <c r="P106" s="390"/>
      <c r="Q106" s="390"/>
      <c r="R106" s="390"/>
    </row>
    <row r="107" spans="1:18" s="148" customFormat="1" ht="45">
      <c r="A107" s="143">
        <v>7</v>
      </c>
      <c r="B107" s="350" t="s">
        <v>236</v>
      </c>
      <c r="C107" s="143" t="s">
        <v>228</v>
      </c>
      <c r="D107" s="143"/>
      <c r="E107" s="143" t="s">
        <v>237</v>
      </c>
      <c r="F107" s="153" t="s">
        <v>53</v>
      </c>
      <c r="G107" s="145">
        <f t="shared" si="16"/>
        <v>630</v>
      </c>
      <c r="H107" s="309">
        <v>600</v>
      </c>
      <c r="I107" s="145">
        <v>30</v>
      </c>
      <c r="J107" s="147"/>
      <c r="K107" s="146">
        <f t="shared" si="17"/>
        <v>0</v>
      </c>
      <c r="L107" s="147"/>
      <c r="M107" s="147"/>
      <c r="N107" s="147"/>
      <c r="O107" s="147"/>
      <c r="P107" s="390"/>
      <c r="Q107" s="390"/>
      <c r="R107" s="390"/>
    </row>
    <row r="108" spans="1:18" s="148" customFormat="1" ht="75">
      <c r="A108" s="143">
        <v>8</v>
      </c>
      <c r="B108" s="350" t="s">
        <v>238</v>
      </c>
      <c r="C108" s="143" t="s">
        <v>225</v>
      </c>
      <c r="D108" s="143"/>
      <c r="E108" s="143" t="s">
        <v>239</v>
      </c>
      <c r="F108" s="153" t="s">
        <v>53</v>
      </c>
      <c r="G108" s="145">
        <f t="shared" si="16"/>
        <v>315</v>
      </c>
      <c r="H108" s="309">
        <v>300</v>
      </c>
      <c r="I108" s="145">
        <v>15</v>
      </c>
      <c r="J108" s="147"/>
      <c r="K108" s="146">
        <f t="shared" si="17"/>
        <v>0</v>
      </c>
      <c r="L108" s="147"/>
      <c r="M108" s="147"/>
      <c r="N108" s="147"/>
      <c r="O108" s="147"/>
      <c r="P108" s="390"/>
      <c r="Q108" s="390"/>
      <c r="R108" s="390"/>
    </row>
    <row r="109" spans="1:18" s="148" customFormat="1" ht="45">
      <c r="A109" s="143">
        <v>9</v>
      </c>
      <c r="B109" s="350" t="s">
        <v>240</v>
      </c>
      <c r="C109" s="143" t="s">
        <v>231</v>
      </c>
      <c r="D109" s="143"/>
      <c r="E109" s="143" t="s">
        <v>241</v>
      </c>
      <c r="F109" s="143" t="s">
        <v>54</v>
      </c>
      <c r="G109" s="145">
        <f t="shared" si="16"/>
        <v>315</v>
      </c>
      <c r="H109" s="309">
        <v>300</v>
      </c>
      <c r="I109" s="145">
        <v>15</v>
      </c>
      <c r="J109" s="147"/>
      <c r="K109" s="146">
        <f t="shared" si="17"/>
        <v>0</v>
      </c>
      <c r="L109" s="147"/>
      <c r="M109" s="147"/>
      <c r="N109" s="147"/>
      <c r="O109" s="147"/>
      <c r="P109" s="390"/>
      <c r="Q109" s="390"/>
      <c r="R109" s="390"/>
    </row>
    <row r="110" spans="1:18" s="148" customFormat="1" ht="75">
      <c r="A110" s="143">
        <v>10</v>
      </c>
      <c r="B110" s="350" t="s">
        <v>242</v>
      </c>
      <c r="C110" s="143" t="s">
        <v>225</v>
      </c>
      <c r="D110" s="143"/>
      <c r="E110" s="143" t="s">
        <v>104</v>
      </c>
      <c r="F110" s="143" t="s">
        <v>54</v>
      </c>
      <c r="G110" s="145">
        <f t="shared" si="16"/>
        <v>557.79999999999995</v>
      </c>
      <c r="H110" s="309">
        <v>532.79999999999995</v>
      </c>
      <c r="I110" s="145">
        <v>25</v>
      </c>
      <c r="J110" s="147"/>
      <c r="K110" s="146">
        <f t="shared" si="17"/>
        <v>0</v>
      </c>
      <c r="L110" s="147"/>
      <c r="M110" s="147"/>
      <c r="N110" s="147"/>
      <c r="O110" s="147"/>
      <c r="P110" s="390"/>
      <c r="Q110" s="390"/>
      <c r="R110" s="390"/>
    </row>
    <row r="111" spans="1:18" s="148" customFormat="1" ht="75">
      <c r="A111" s="143">
        <v>11</v>
      </c>
      <c r="B111" s="350" t="s">
        <v>243</v>
      </c>
      <c r="C111" s="143" t="s">
        <v>231</v>
      </c>
      <c r="D111" s="143"/>
      <c r="E111" s="143" t="s">
        <v>159</v>
      </c>
      <c r="F111" s="143" t="s">
        <v>55</v>
      </c>
      <c r="G111" s="145">
        <f t="shared" si="16"/>
        <v>244.8</v>
      </c>
      <c r="H111" s="309">
        <v>232.8</v>
      </c>
      <c r="I111" s="145">
        <v>12</v>
      </c>
      <c r="J111" s="147"/>
      <c r="K111" s="146">
        <f t="shared" si="17"/>
        <v>0</v>
      </c>
      <c r="L111" s="147"/>
      <c r="M111" s="147"/>
      <c r="N111" s="147"/>
      <c r="O111" s="147"/>
      <c r="P111" s="390"/>
      <c r="Q111" s="390"/>
      <c r="R111" s="390"/>
    </row>
    <row r="112" spans="1:18" s="148" customFormat="1" ht="75">
      <c r="A112" s="143">
        <v>12</v>
      </c>
      <c r="B112" s="350" t="s">
        <v>244</v>
      </c>
      <c r="C112" s="143" t="s">
        <v>228</v>
      </c>
      <c r="D112" s="143"/>
      <c r="E112" s="143" t="s">
        <v>159</v>
      </c>
      <c r="F112" s="143" t="s">
        <v>55</v>
      </c>
      <c r="G112" s="145">
        <f t="shared" si="16"/>
        <v>244.8</v>
      </c>
      <c r="H112" s="309">
        <v>232.8</v>
      </c>
      <c r="I112" s="145">
        <v>12</v>
      </c>
      <c r="J112" s="147"/>
      <c r="K112" s="146">
        <f t="shared" si="17"/>
        <v>0</v>
      </c>
      <c r="L112" s="147"/>
      <c r="M112" s="147"/>
      <c r="N112" s="147"/>
      <c r="O112" s="147"/>
      <c r="P112" s="390"/>
      <c r="Q112" s="390"/>
      <c r="R112" s="390"/>
    </row>
    <row r="113" spans="1:18" s="159" customFormat="1" ht="28.5" customHeight="1">
      <c r="A113" s="154" t="s">
        <v>245</v>
      </c>
      <c r="B113" s="359" t="s">
        <v>246</v>
      </c>
      <c r="C113" s="155"/>
      <c r="D113" s="155"/>
      <c r="E113" s="156">
        <v>0</v>
      </c>
      <c r="F113" s="156"/>
      <c r="G113" s="157">
        <f>SUM(G114:G127)</f>
        <v>10104.370000000001</v>
      </c>
      <c r="H113" s="311">
        <f t="shared" ref="H113:N113" si="19">SUM(H114:H127)</f>
        <v>9623.2099999999991</v>
      </c>
      <c r="I113" s="157">
        <f t="shared" si="19"/>
        <v>481.15999999999997</v>
      </c>
      <c r="J113" s="157">
        <f t="shared" si="19"/>
        <v>0</v>
      </c>
      <c r="K113" s="157">
        <f t="shared" si="19"/>
        <v>1822.1</v>
      </c>
      <c r="L113" s="157">
        <f>SUM(L114:L127)</f>
        <v>1732.1</v>
      </c>
      <c r="M113" s="157">
        <f t="shared" si="19"/>
        <v>90</v>
      </c>
      <c r="N113" s="157">
        <f t="shared" si="19"/>
        <v>0</v>
      </c>
      <c r="O113" s="158"/>
      <c r="P113" s="393" t="e">
        <f>+'NĂM 2022'!J51+#REF!+'NĂM 2024'!J51+'NĂM 2025'!J46</f>
        <v>#REF!</v>
      </c>
      <c r="Q113" s="393" t="e">
        <f>+'NĂM 2022'!K51+#REF!+'NĂM 2024'!K51+'NĂM 2025'!K46</f>
        <v>#REF!</v>
      </c>
      <c r="R113" s="393" t="e">
        <f>+'NĂM 2022'!L51+#REF!+'NĂM 2024'!L51+'NĂM 2025'!L46</f>
        <v>#REF!</v>
      </c>
    </row>
    <row r="114" spans="1:18" s="164" customFormat="1" ht="36" customHeight="1">
      <c r="A114" s="136">
        <v>1</v>
      </c>
      <c r="B114" s="360" t="s">
        <v>814</v>
      </c>
      <c r="C114" s="163" t="s">
        <v>815</v>
      </c>
      <c r="D114" s="163" t="s">
        <v>816</v>
      </c>
      <c r="E114" s="163" t="s">
        <v>911</v>
      </c>
      <c r="F114" s="136" t="s">
        <v>52</v>
      </c>
      <c r="G114" s="163">
        <f>H114+I114</f>
        <v>766.5</v>
      </c>
      <c r="H114" s="312">
        <v>730</v>
      </c>
      <c r="I114" s="163">
        <v>36.5</v>
      </c>
      <c r="J114" s="163"/>
      <c r="K114" s="163">
        <f>L114+M114</f>
        <v>698.6</v>
      </c>
      <c r="L114" s="163">
        <v>662.1</v>
      </c>
      <c r="M114" s="163">
        <v>36.5</v>
      </c>
      <c r="N114" s="136"/>
      <c r="O114" s="136" t="s">
        <v>816</v>
      </c>
      <c r="P114" s="394"/>
      <c r="Q114" s="394"/>
      <c r="R114" s="394"/>
    </row>
    <row r="115" spans="1:18" s="164" customFormat="1" ht="75.75" customHeight="1">
      <c r="A115" s="136">
        <v>3</v>
      </c>
      <c r="B115" s="360" t="s">
        <v>912</v>
      </c>
      <c r="C115" s="163" t="s">
        <v>913</v>
      </c>
      <c r="D115" s="163" t="s">
        <v>817</v>
      </c>
      <c r="E115" s="163" t="s">
        <v>341</v>
      </c>
      <c r="F115" s="136" t="s">
        <v>52</v>
      </c>
      <c r="G115" s="163">
        <f t="shared" ref="G115:G116" si="20">H115+I115</f>
        <v>1123.5</v>
      </c>
      <c r="H115" s="312">
        <v>1070</v>
      </c>
      <c r="I115" s="163">
        <v>53.5</v>
      </c>
      <c r="J115" s="163"/>
      <c r="K115" s="163">
        <f>L115+M115</f>
        <v>1123.5</v>
      </c>
      <c r="L115" s="163">
        <v>1070</v>
      </c>
      <c r="M115" s="163">
        <v>53.5</v>
      </c>
      <c r="N115" s="136"/>
      <c r="O115" s="136" t="s">
        <v>201</v>
      </c>
      <c r="P115" s="394"/>
      <c r="Q115" s="394"/>
      <c r="R115" s="394"/>
    </row>
    <row r="116" spans="1:18" s="148" customFormat="1" ht="75">
      <c r="A116" s="143">
        <v>5</v>
      </c>
      <c r="B116" s="350" t="s">
        <v>247</v>
      </c>
      <c r="C116" s="143" t="s">
        <v>248</v>
      </c>
      <c r="D116" s="143"/>
      <c r="E116" s="143" t="s">
        <v>208</v>
      </c>
      <c r="F116" s="143">
        <v>2023</v>
      </c>
      <c r="G116" s="145">
        <f t="shared" si="20"/>
        <v>315</v>
      </c>
      <c r="H116" s="309">
        <v>300</v>
      </c>
      <c r="I116" s="145">
        <v>15</v>
      </c>
      <c r="J116" s="147"/>
      <c r="K116" s="146">
        <f t="shared" ref="K116" si="21">L116+M116</f>
        <v>0</v>
      </c>
      <c r="L116" s="147"/>
      <c r="M116" s="147"/>
      <c r="N116" s="147"/>
      <c r="O116" s="143" t="s">
        <v>201</v>
      </c>
      <c r="P116" s="390"/>
      <c r="Q116" s="390"/>
      <c r="R116" s="390"/>
    </row>
    <row r="117" spans="1:18" s="148" customFormat="1" ht="75">
      <c r="A117" s="143">
        <v>6</v>
      </c>
      <c r="B117" s="350" t="s">
        <v>249</v>
      </c>
      <c r="C117" s="143" t="s">
        <v>250</v>
      </c>
      <c r="D117" s="143"/>
      <c r="E117" s="143" t="s">
        <v>251</v>
      </c>
      <c r="F117" s="143" t="s">
        <v>53</v>
      </c>
      <c r="G117" s="145">
        <f t="shared" si="16"/>
        <v>945</v>
      </c>
      <c r="H117" s="309">
        <v>900</v>
      </c>
      <c r="I117" s="145">
        <v>45</v>
      </c>
      <c r="J117" s="147"/>
      <c r="K117" s="146">
        <f t="shared" si="17"/>
        <v>0</v>
      </c>
      <c r="L117" s="147"/>
      <c r="M117" s="147"/>
      <c r="N117" s="147"/>
      <c r="O117" s="143" t="s">
        <v>201</v>
      </c>
      <c r="P117" s="390"/>
      <c r="Q117" s="390"/>
      <c r="R117" s="390"/>
    </row>
    <row r="118" spans="1:18" s="148" customFormat="1" ht="75">
      <c r="A118" s="143">
        <v>7</v>
      </c>
      <c r="B118" s="350" t="s">
        <v>252</v>
      </c>
      <c r="C118" s="143" t="s">
        <v>253</v>
      </c>
      <c r="D118" s="143"/>
      <c r="E118" s="143" t="s">
        <v>159</v>
      </c>
      <c r="F118" s="143" t="s">
        <v>53</v>
      </c>
      <c r="G118" s="145">
        <f t="shared" si="16"/>
        <v>420</v>
      </c>
      <c r="H118" s="309">
        <v>400</v>
      </c>
      <c r="I118" s="145">
        <v>20</v>
      </c>
      <c r="J118" s="147"/>
      <c r="K118" s="146">
        <f t="shared" si="17"/>
        <v>0</v>
      </c>
      <c r="L118" s="147"/>
      <c r="M118" s="147"/>
      <c r="N118" s="147"/>
      <c r="O118" s="143" t="s">
        <v>201</v>
      </c>
      <c r="P118" s="390"/>
      <c r="Q118" s="390"/>
      <c r="R118" s="390"/>
    </row>
    <row r="119" spans="1:18" s="148" customFormat="1" ht="75">
      <c r="A119" s="143">
        <v>8</v>
      </c>
      <c r="B119" s="350" t="s">
        <v>254</v>
      </c>
      <c r="C119" s="143" t="s">
        <v>255</v>
      </c>
      <c r="D119" s="143"/>
      <c r="E119" s="143" t="s">
        <v>256</v>
      </c>
      <c r="F119" s="143" t="s">
        <v>53</v>
      </c>
      <c r="G119" s="145">
        <f t="shared" si="16"/>
        <v>404.25</v>
      </c>
      <c r="H119" s="309">
        <v>385</v>
      </c>
      <c r="I119" s="145">
        <v>19.25</v>
      </c>
      <c r="J119" s="147"/>
      <c r="K119" s="146">
        <f t="shared" si="17"/>
        <v>0</v>
      </c>
      <c r="L119" s="147"/>
      <c r="M119" s="147"/>
      <c r="N119" s="147"/>
      <c r="O119" s="143" t="s">
        <v>201</v>
      </c>
      <c r="P119" s="390"/>
      <c r="Q119" s="390"/>
      <c r="R119" s="390"/>
    </row>
    <row r="120" spans="1:18" s="148" customFormat="1" ht="60">
      <c r="A120" s="143">
        <v>9</v>
      </c>
      <c r="B120" s="350" t="s">
        <v>257</v>
      </c>
      <c r="C120" s="143" t="s">
        <v>258</v>
      </c>
      <c r="D120" s="143"/>
      <c r="E120" s="152" t="s">
        <v>259</v>
      </c>
      <c r="F120" s="143" t="s">
        <v>53</v>
      </c>
      <c r="G120" s="145">
        <f t="shared" si="16"/>
        <v>840</v>
      </c>
      <c r="H120" s="309">
        <v>800</v>
      </c>
      <c r="I120" s="145">
        <v>40</v>
      </c>
      <c r="J120" s="147"/>
      <c r="K120" s="146">
        <f t="shared" si="17"/>
        <v>0</v>
      </c>
      <c r="L120" s="147"/>
      <c r="M120" s="147"/>
      <c r="N120" s="147"/>
      <c r="O120" s="143" t="s">
        <v>197</v>
      </c>
      <c r="P120" s="390"/>
      <c r="Q120" s="390"/>
      <c r="R120" s="390"/>
    </row>
    <row r="121" spans="1:18" s="148" customFormat="1" ht="60">
      <c r="A121" s="143">
        <v>10</v>
      </c>
      <c r="B121" s="350" t="s">
        <v>260</v>
      </c>
      <c r="C121" s="143" t="s">
        <v>255</v>
      </c>
      <c r="D121" s="143"/>
      <c r="E121" s="152" t="s">
        <v>261</v>
      </c>
      <c r="F121" s="143" t="s">
        <v>54</v>
      </c>
      <c r="G121" s="145">
        <f t="shared" si="16"/>
        <v>525</v>
      </c>
      <c r="H121" s="309">
        <v>500</v>
      </c>
      <c r="I121" s="145">
        <v>25</v>
      </c>
      <c r="J121" s="147"/>
      <c r="K121" s="146">
        <f t="shared" si="17"/>
        <v>0</v>
      </c>
      <c r="L121" s="147"/>
      <c r="M121" s="147"/>
      <c r="N121" s="147"/>
      <c r="O121" s="143" t="s">
        <v>197</v>
      </c>
      <c r="P121" s="390"/>
      <c r="Q121" s="390"/>
      <c r="R121" s="390"/>
    </row>
    <row r="122" spans="1:18" s="148" customFormat="1" ht="60">
      <c r="A122" s="143">
        <v>11</v>
      </c>
      <c r="B122" s="350" t="s">
        <v>262</v>
      </c>
      <c r="C122" s="143" t="s">
        <v>255</v>
      </c>
      <c r="D122" s="143"/>
      <c r="E122" s="152" t="s">
        <v>263</v>
      </c>
      <c r="F122" s="143" t="s">
        <v>54</v>
      </c>
      <c r="G122" s="145">
        <f t="shared" si="16"/>
        <v>630</v>
      </c>
      <c r="H122" s="309">
        <v>600</v>
      </c>
      <c r="I122" s="145">
        <v>30</v>
      </c>
      <c r="J122" s="147"/>
      <c r="K122" s="146">
        <f t="shared" si="17"/>
        <v>0</v>
      </c>
      <c r="L122" s="147"/>
      <c r="M122" s="147"/>
      <c r="N122" s="147"/>
      <c r="O122" s="143" t="s">
        <v>197</v>
      </c>
      <c r="P122" s="390"/>
      <c r="Q122" s="390"/>
      <c r="R122" s="390"/>
    </row>
    <row r="123" spans="1:18" s="148" customFormat="1" ht="30">
      <c r="A123" s="143">
        <v>12</v>
      </c>
      <c r="B123" s="350" t="s">
        <v>264</v>
      </c>
      <c r="C123" s="143" t="s">
        <v>248</v>
      </c>
      <c r="D123" s="143"/>
      <c r="E123" s="143" t="s">
        <v>265</v>
      </c>
      <c r="F123" s="143" t="s">
        <v>54</v>
      </c>
      <c r="G123" s="145">
        <f t="shared" si="16"/>
        <v>945</v>
      </c>
      <c r="H123" s="309">
        <v>900</v>
      </c>
      <c r="I123" s="145">
        <v>45</v>
      </c>
      <c r="J123" s="147"/>
      <c r="K123" s="146">
        <f t="shared" si="17"/>
        <v>0</v>
      </c>
      <c r="L123" s="147"/>
      <c r="M123" s="147"/>
      <c r="N123" s="147"/>
      <c r="O123" s="147"/>
      <c r="P123" s="390"/>
      <c r="Q123" s="390"/>
      <c r="R123" s="390"/>
    </row>
    <row r="124" spans="1:18" s="148" customFormat="1" ht="60">
      <c r="A124" s="143">
        <v>13</v>
      </c>
      <c r="B124" s="350" t="s">
        <v>914</v>
      </c>
      <c r="C124" s="143" t="s">
        <v>258</v>
      </c>
      <c r="D124" s="143"/>
      <c r="E124" s="152" t="s">
        <v>266</v>
      </c>
      <c r="F124" s="143" t="s">
        <v>54</v>
      </c>
      <c r="G124" s="145">
        <f t="shared" si="16"/>
        <v>945</v>
      </c>
      <c r="H124" s="309">
        <v>900</v>
      </c>
      <c r="I124" s="145">
        <v>45</v>
      </c>
      <c r="J124" s="147"/>
      <c r="K124" s="146">
        <f t="shared" si="17"/>
        <v>0</v>
      </c>
      <c r="L124" s="147"/>
      <c r="M124" s="147"/>
      <c r="N124" s="147"/>
      <c r="O124" s="143" t="s">
        <v>197</v>
      </c>
      <c r="P124" s="390"/>
      <c r="Q124" s="390"/>
      <c r="R124" s="390"/>
    </row>
    <row r="125" spans="1:18" s="148" customFormat="1" ht="30">
      <c r="A125" s="143">
        <v>14</v>
      </c>
      <c r="B125" s="350" t="s">
        <v>267</v>
      </c>
      <c r="C125" s="143" t="s">
        <v>268</v>
      </c>
      <c r="D125" s="143"/>
      <c r="E125" s="143" t="s">
        <v>269</v>
      </c>
      <c r="F125" s="143" t="s">
        <v>55</v>
      </c>
      <c r="G125" s="145">
        <f t="shared" si="16"/>
        <v>577.5</v>
      </c>
      <c r="H125" s="309">
        <v>550</v>
      </c>
      <c r="I125" s="145">
        <v>27.5</v>
      </c>
      <c r="J125" s="147"/>
      <c r="K125" s="146">
        <f t="shared" si="17"/>
        <v>0</v>
      </c>
      <c r="L125" s="147"/>
      <c r="M125" s="147"/>
      <c r="N125" s="147"/>
      <c r="O125" s="147"/>
      <c r="P125" s="390"/>
      <c r="Q125" s="390"/>
      <c r="R125" s="390"/>
    </row>
    <row r="126" spans="1:18" s="148" customFormat="1" ht="75">
      <c r="A126" s="143">
        <v>15</v>
      </c>
      <c r="B126" s="350" t="s">
        <v>270</v>
      </c>
      <c r="C126" s="143" t="s">
        <v>271</v>
      </c>
      <c r="D126" s="143"/>
      <c r="E126" s="143" t="s">
        <v>110</v>
      </c>
      <c r="F126" s="143" t="s">
        <v>55</v>
      </c>
      <c r="G126" s="145">
        <f t="shared" si="16"/>
        <v>735</v>
      </c>
      <c r="H126" s="309">
        <v>700</v>
      </c>
      <c r="I126" s="145">
        <v>35</v>
      </c>
      <c r="J126" s="147"/>
      <c r="K126" s="146">
        <f t="shared" si="17"/>
        <v>0</v>
      </c>
      <c r="L126" s="147"/>
      <c r="M126" s="147"/>
      <c r="N126" s="147"/>
      <c r="O126" s="143" t="s">
        <v>201</v>
      </c>
      <c r="P126" s="390"/>
      <c r="Q126" s="390"/>
      <c r="R126" s="390"/>
    </row>
    <row r="127" spans="1:18" s="148" customFormat="1" ht="75">
      <c r="A127" s="143">
        <v>16</v>
      </c>
      <c r="B127" s="350" t="s">
        <v>272</v>
      </c>
      <c r="C127" s="143" t="s">
        <v>273</v>
      </c>
      <c r="D127" s="143"/>
      <c r="E127" s="143" t="s">
        <v>128</v>
      </c>
      <c r="F127" s="143" t="s">
        <v>55</v>
      </c>
      <c r="G127" s="145">
        <f t="shared" si="16"/>
        <v>932.62</v>
      </c>
      <c r="H127" s="309">
        <v>888.21</v>
      </c>
      <c r="I127" s="145">
        <v>44.41</v>
      </c>
      <c r="J127" s="147"/>
      <c r="K127" s="146">
        <f t="shared" si="17"/>
        <v>0</v>
      </c>
      <c r="L127" s="147"/>
      <c r="M127" s="147"/>
      <c r="N127" s="147"/>
      <c r="O127" s="143" t="s">
        <v>201</v>
      </c>
      <c r="P127" s="390"/>
      <c r="Q127" s="390"/>
      <c r="R127" s="390"/>
    </row>
    <row r="128" spans="1:18" s="14" customFormat="1">
      <c r="A128" s="25" t="s">
        <v>274</v>
      </c>
      <c r="B128" s="361" t="s">
        <v>275</v>
      </c>
      <c r="C128" s="26"/>
      <c r="D128" s="26"/>
      <c r="E128" s="23">
        <v>0</v>
      </c>
      <c r="F128" s="23"/>
      <c r="G128" s="130">
        <f>SUM(G129:G142)</f>
        <v>10115.23</v>
      </c>
      <c r="H128" s="297">
        <f t="shared" ref="H128:N128" si="22">SUM(H129:H142)</f>
        <v>9633.23</v>
      </c>
      <c r="I128" s="130">
        <f t="shared" si="22"/>
        <v>482</v>
      </c>
      <c r="J128" s="130">
        <f t="shared" si="22"/>
        <v>0</v>
      </c>
      <c r="K128" s="130">
        <f t="shared" si="22"/>
        <v>1820.8</v>
      </c>
      <c r="L128" s="130">
        <f t="shared" si="22"/>
        <v>1733.8</v>
      </c>
      <c r="M128" s="130">
        <f t="shared" si="22"/>
        <v>87</v>
      </c>
      <c r="N128" s="130">
        <f t="shared" si="22"/>
        <v>0</v>
      </c>
      <c r="O128" s="16"/>
      <c r="P128" s="389" t="e">
        <f>+'NĂM 2022'!J54+#REF!+'NĂM 2024'!J56+'NĂM 2025'!J50</f>
        <v>#REF!</v>
      </c>
      <c r="Q128" s="389" t="e">
        <f>+'NĂM 2022'!K54+#REF!+'NĂM 2024'!K56+'NĂM 2025'!K50</f>
        <v>#REF!</v>
      </c>
      <c r="R128" s="389" t="e">
        <f>+'NĂM 2022'!L54+#REF!+'NĂM 2024'!L56+'NĂM 2025'!L50</f>
        <v>#REF!</v>
      </c>
    </row>
    <row r="129" spans="1:18" ht="75">
      <c r="A129" s="27">
        <v>1</v>
      </c>
      <c r="B129" s="362" t="s">
        <v>276</v>
      </c>
      <c r="C129" s="27" t="s">
        <v>277</v>
      </c>
      <c r="D129" s="27"/>
      <c r="E129" s="8" t="s">
        <v>278</v>
      </c>
      <c r="F129" s="27" t="s">
        <v>52</v>
      </c>
      <c r="G129" s="131">
        <f t="shared" si="16"/>
        <v>1316.8</v>
      </c>
      <c r="H129" s="306">
        <v>1253.8</v>
      </c>
      <c r="I129" s="131">
        <v>63</v>
      </c>
      <c r="J129" s="15">
        <v>0</v>
      </c>
      <c r="K129" s="134">
        <f t="shared" si="17"/>
        <v>1316.8</v>
      </c>
      <c r="L129" s="134">
        <v>1253.8</v>
      </c>
      <c r="M129" s="134">
        <v>63</v>
      </c>
      <c r="N129" s="15"/>
      <c r="O129" s="15"/>
    </row>
    <row r="130" spans="1:18" ht="75">
      <c r="A130" s="27">
        <v>2</v>
      </c>
      <c r="B130" s="362" t="s">
        <v>279</v>
      </c>
      <c r="C130" s="27" t="s">
        <v>280</v>
      </c>
      <c r="D130" s="27"/>
      <c r="E130" s="8" t="s">
        <v>281</v>
      </c>
      <c r="F130" s="27" t="s">
        <v>52</v>
      </c>
      <c r="G130" s="131">
        <f t="shared" si="16"/>
        <v>420</v>
      </c>
      <c r="H130" s="306">
        <v>400</v>
      </c>
      <c r="I130" s="131">
        <v>20</v>
      </c>
      <c r="J130" s="15">
        <v>0</v>
      </c>
      <c r="K130" s="134">
        <f t="shared" si="17"/>
        <v>420</v>
      </c>
      <c r="L130" s="134">
        <v>400</v>
      </c>
      <c r="M130" s="134">
        <v>20</v>
      </c>
      <c r="N130" s="15"/>
      <c r="O130" s="15"/>
    </row>
    <row r="131" spans="1:18" ht="75">
      <c r="A131" s="27">
        <v>3</v>
      </c>
      <c r="B131" s="362" t="s">
        <v>282</v>
      </c>
      <c r="C131" s="27" t="s">
        <v>275</v>
      </c>
      <c r="D131" s="27"/>
      <c r="E131" s="8" t="s">
        <v>283</v>
      </c>
      <c r="F131" s="27" t="s">
        <v>52</v>
      </c>
      <c r="G131" s="131">
        <f t="shared" si="16"/>
        <v>84</v>
      </c>
      <c r="H131" s="306">
        <v>80</v>
      </c>
      <c r="I131" s="131">
        <v>4</v>
      </c>
      <c r="J131" s="15">
        <v>0</v>
      </c>
      <c r="K131" s="134">
        <f t="shared" si="17"/>
        <v>84</v>
      </c>
      <c r="L131" s="134">
        <v>80</v>
      </c>
      <c r="M131" s="134">
        <v>4</v>
      </c>
      <c r="N131" s="15"/>
      <c r="O131" s="15"/>
    </row>
    <row r="132" spans="1:18" ht="75">
      <c r="A132" s="27">
        <v>4</v>
      </c>
      <c r="B132" s="362" t="s">
        <v>284</v>
      </c>
      <c r="C132" s="27" t="s">
        <v>285</v>
      </c>
      <c r="D132" s="27"/>
      <c r="E132" s="8" t="s">
        <v>286</v>
      </c>
      <c r="F132" s="27" t="s">
        <v>53</v>
      </c>
      <c r="G132" s="131">
        <f t="shared" si="16"/>
        <v>525</v>
      </c>
      <c r="H132" s="306">
        <v>500</v>
      </c>
      <c r="I132" s="131">
        <v>25</v>
      </c>
      <c r="J132" s="15">
        <v>0</v>
      </c>
      <c r="K132" s="134">
        <f t="shared" si="17"/>
        <v>0</v>
      </c>
      <c r="L132" s="15"/>
      <c r="M132" s="15"/>
      <c r="N132" s="15"/>
      <c r="O132" s="15"/>
    </row>
    <row r="133" spans="1:18" ht="75">
      <c r="A133" s="27">
        <v>5</v>
      </c>
      <c r="B133" s="362" t="s">
        <v>287</v>
      </c>
      <c r="C133" s="27" t="s">
        <v>288</v>
      </c>
      <c r="D133" s="27"/>
      <c r="E133" s="8" t="s">
        <v>289</v>
      </c>
      <c r="F133" s="27" t="s">
        <v>53</v>
      </c>
      <c r="G133" s="131">
        <f t="shared" si="16"/>
        <v>630</v>
      </c>
      <c r="H133" s="306">
        <v>600</v>
      </c>
      <c r="I133" s="131">
        <v>30</v>
      </c>
      <c r="J133" s="15">
        <v>0</v>
      </c>
      <c r="K133" s="134">
        <f t="shared" si="17"/>
        <v>0</v>
      </c>
      <c r="L133" s="15"/>
      <c r="M133" s="15"/>
      <c r="N133" s="15"/>
      <c r="O133" s="15"/>
    </row>
    <row r="134" spans="1:18" ht="75">
      <c r="A134" s="27">
        <v>6</v>
      </c>
      <c r="B134" s="362" t="s">
        <v>290</v>
      </c>
      <c r="C134" s="27" t="s">
        <v>291</v>
      </c>
      <c r="D134" s="27"/>
      <c r="E134" s="8" t="s">
        <v>281</v>
      </c>
      <c r="F134" s="27" t="s">
        <v>53</v>
      </c>
      <c r="G134" s="131">
        <f t="shared" si="16"/>
        <v>420</v>
      </c>
      <c r="H134" s="306">
        <v>400</v>
      </c>
      <c r="I134" s="131">
        <v>20</v>
      </c>
      <c r="J134" s="15">
        <v>0</v>
      </c>
      <c r="K134" s="134">
        <f t="shared" si="17"/>
        <v>0</v>
      </c>
      <c r="L134" s="15"/>
      <c r="M134" s="15"/>
      <c r="N134" s="15"/>
      <c r="O134" s="15"/>
    </row>
    <row r="135" spans="1:18" ht="75">
      <c r="A135" s="27">
        <v>7</v>
      </c>
      <c r="B135" s="362" t="s">
        <v>292</v>
      </c>
      <c r="C135" s="27" t="s">
        <v>275</v>
      </c>
      <c r="D135" s="27"/>
      <c r="E135" s="8" t="s">
        <v>104</v>
      </c>
      <c r="F135" s="27" t="s">
        <v>53</v>
      </c>
      <c r="G135" s="131">
        <f t="shared" si="16"/>
        <v>735</v>
      </c>
      <c r="H135" s="306">
        <v>700</v>
      </c>
      <c r="I135" s="131">
        <v>35</v>
      </c>
      <c r="J135" s="15">
        <v>0</v>
      </c>
      <c r="K135" s="134">
        <f t="shared" si="17"/>
        <v>0</v>
      </c>
      <c r="L135" s="15"/>
      <c r="M135" s="15"/>
      <c r="N135" s="15"/>
      <c r="O135" s="15"/>
    </row>
    <row r="136" spans="1:18" ht="75">
      <c r="A136" s="27">
        <v>8</v>
      </c>
      <c r="B136" s="362" t="s">
        <v>293</v>
      </c>
      <c r="C136" s="27" t="s">
        <v>288</v>
      </c>
      <c r="D136" s="27"/>
      <c r="E136" s="8" t="s">
        <v>278</v>
      </c>
      <c r="F136" s="27" t="s">
        <v>53</v>
      </c>
      <c r="G136" s="131">
        <f t="shared" si="16"/>
        <v>1260</v>
      </c>
      <c r="H136" s="306">
        <v>1200</v>
      </c>
      <c r="I136" s="131">
        <v>60</v>
      </c>
      <c r="J136" s="15">
        <v>0</v>
      </c>
      <c r="K136" s="134">
        <f t="shared" si="17"/>
        <v>0</v>
      </c>
      <c r="L136" s="15"/>
      <c r="M136" s="15"/>
      <c r="N136" s="15"/>
      <c r="O136" s="15"/>
    </row>
    <row r="137" spans="1:18" ht="75">
      <c r="A137" s="27">
        <v>9</v>
      </c>
      <c r="B137" s="362" t="s">
        <v>294</v>
      </c>
      <c r="C137" s="27" t="s">
        <v>277</v>
      </c>
      <c r="D137" s="27"/>
      <c r="E137" s="8" t="s">
        <v>281</v>
      </c>
      <c r="F137" s="27" t="s">
        <v>54</v>
      </c>
      <c r="G137" s="131">
        <f t="shared" si="16"/>
        <v>420</v>
      </c>
      <c r="H137" s="306">
        <v>400</v>
      </c>
      <c r="I137" s="131">
        <v>20</v>
      </c>
      <c r="J137" s="15">
        <v>0</v>
      </c>
      <c r="K137" s="134">
        <f t="shared" si="17"/>
        <v>0</v>
      </c>
      <c r="L137" s="15"/>
      <c r="M137" s="15"/>
      <c r="N137" s="15"/>
      <c r="O137" s="15"/>
    </row>
    <row r="138" spans="1:18" ht="75">
      <c r="A138" s="27">
        <v>10</v>
      </c>
      <c r="B138" s="362" t="s">
        <v>295</v>
      </c>
      <c r="C138" s="27" t="s">
        <v>275</v>
      </c>
      <c r="D138" s="27"/>
      <c r="E138" s="8" t="s">
        <v>104</v>
      </c>
      <c r="F138" s="27" t="s">
        <v>54</v>
      </c>
      <c r="G138" s="131">
        <f t="shared" si="16"/>
        <v>735</v>
      </c>
      <c r="H138" s="306">
        <v>700</v>
      </c>
      <c r="I138" s="131">
        <v>35</v>
      </c>
      <c r="J138" s="15">
        <v>0</v>
      </c>
      <c r="K138" s="134">
        <f t="shared" si="17"/>
        <v>0</v>
      </c>
      <c r="L138" s="15"/>
      <c r="M138" s="15"/>
      <c r="N138" s="15"/>
      <c r="O138" s="15"/>
    </row>
    <row r="139" spans="1:18" ht="75">
      <c r="A139" s="27">
        <v>11</v>
      </c>
      <c r="B139" s="362" t="s">
        <v>296</v>
      </c>
      <c r="C139" s="27" t="s">
        <v>288</v>
      </c>
      <c r="D139" s="27"/>
      <c r="E139" s="8" t="s">
        <v>128</v>
      </c>
      <c r="F139" s="27" t="s">
        <v>54</v>
      </c>
      <c r="G139" s="131">
        <f t="shared" si="16"/>
        <v>1050</v>
      </c>
      <c r="H139" s="306">
        <v>1000</v>
      </c>
      <c r="I139" s="131">
        <v>50</v>
      </c>
      <c r="J139" s="15">
        <v>0</v>
      </c>
      <c r="K139" s="134">
        <f t="shared" si="17"/>
        <v>0</v>
      </c>
      <c r="L139" s="15"/>
      <c r="M139" s="15"/>
      <c r="N139" s="15"/>
      <c r="O139" s="15"/>
    </row>
    <row r="140" spans="1:18" ht="75">
      <c r="A140" s="27">
        <v>12</v>
      </c>
      <c r="B140" s="362" t="s">
        <v>297</v>
      </c>
      <c r="C140" s="27" t="s">
        <v>298</v>
      </c>
      <c r="D140" s="27"/>
      <c r="E140" s="8" t="s">
        <v>128</v>
      </c>
      <c r="F140" s="27" t="s">
        <v>55</v>
      </c>
      <c r="G140" s="131">
        <f t="shared" si="16"/>
        <v>1050</v>
      </c>
      <c r="H140" s="306">
        <v>1000</v>
      </c>
      <c r="I140" s="131">
        <v>50</v>
      </c>
      <c r="J140" s="15">
        <v>0</v>
      </c>
      <c r="K140" s="134">
        <f t="shared" si="17"/>
        <v>0</v>
      </c>
      <c r="L140" s="15"/>
      <c r="M140" s="15"/>
      <c r="N140" s="15"/>
      <c r="O140" s="15"/>
    </row>
    <row r="141" spans="1:18" ht="75">
      <c r="A141" s="27">
        <v>13</v>
      </c>
      <c r="B141" s="362" t="s">
        <v>299</v>
      </c>
      <c r="C141" s="27" t="s">
        <v>300</v>
      </c>
      <c r="D141" s="27"/>
      <c r="E141" s="8" t="s">
        <v>128</v>
      </c>
      <c r="F141" s="27" t="s">
        <v>55</v>
      </c>
      <c r="G141" s="131">
        <f t="shared" si="16"/>
        <v>1050</v>
      </c>
      <c r="H141" s="306">
        <v>1000</v>
      </c>
      <c r="I141" s="131">
        <v>50</v>
      </c>
      <c r="J141" s="15">
        <v>0</v>
      </c>
      <c r="K141" s="134">
        <f t="shared" si="17"/>
        <v>0</v>
      </c>
      <c r="L141" s="15"/>
      <c r="M141" s="15"/>
      <c r="N141" s="15"/>
      <c r="O141" s="15"/>
    </row>
    <row r="142" spans="1:18" ht="75">
      <c r="A142" s="27">
        <v>14</v>
      </c>
      <c r="B142" s="362" t="s">
        <v>301</v>
      </c>
      <c r="C142" s="27" t="s">
        <v>300</v>
      </c>
      <c r="D142" s="27"/>
      <c r="E142" s="8" t="s">
        <v>281</v>
      </c>
      <c r="F142" s="27" t="s">
        <v>55</v>
      </c>
      <c r="G142" s="131">
        <f t="shared" si="16"/>
        <v>419.43</v>
      </c>
      <c r="H142" s="306">
        <v>399.43</v>
      </c>
      <c r="I142" s="131">
        <v>20</v>
      </c>
      <c r="J142" s="15">
        <v>0</v>
      </c>
      <c r="K142" s="134">
        <f t="shared" si="17"/>
        <v>0</v>
      </c>
      <c r="L142" s="15"/>
      <c r="M142" s="15"/>
      <c r="N142" s="15"/>
      <c r="O142" s="15"/>
    </row>
    <row r="143" spans="1:18" s="14" customFormat="1">
      <c r="A143" s="6" t="s">
        <v>302</v>
      </c>
      <c r="B143" s="351" t="s">
        <v>303</v>
      </c>
      <c r="C143" s="24"/>
      <c r="D143" s="24"/>
      <c r="E143" s="23">
        <v>0</v>
      </c>
      <c r="F143" s="23"/>
      <c r="G143" s="130">
        <f>SUM(G144:G152)</f>
        <v>11092.08</v>
      </c>
      <c r="H143" s="297">
        <f t="shared" ref="H143:N143" si="23">SUM(H144:H152)</f>
        <v>10563.98</v>
      </c>
      <c r="I143" s="130">
        <f t="shared" si="23"/>
        <v>528.1</v>
      </c>
      <c r="J143" s="130">
        <f t="shared" si="23"/>
        <v>0</v>
      </c>
      <c r="K143" s="130">
        <f t="shared" si="23"/>
        <v>1996.05</v>
      </c>
      <c r="L143" s="130">
        <f t="shared" si="23"/>
        <v>1901</v>
      </c>
      <c r="M143" s="130">
        <f t="shared" si="23"/>
        <v>95.05</v>
      </c>
      <c r="N143" s="130">
        <f t="shared" si="23"/>
        <v>0</v>
      </c>
      <c r="O143" s="16"/>
      <c r="P143" s="389" t="e">
        <f>+'NĂM 2022'!J58+#REF!+'NĂM 2024'!J60+'NĂM 2025'!J54</f>
        <v>#REF!</v>
      </c>
      <c r="Q143" s="389" t="e">
        <f>+'NĂM 2022'!K58+#REF!+'NĂM 2024'!K60+'NĂM 2025'!K54</f>
        <v>#REF!</v>
      </c>
      <c r="R143" s="389" t="e">
        <f>+'NĂM 2022'!L58+#REF!+'NĂM 2024'!L60+'NĂM 2025'!L54</f>
        <v>#REF!</v>
      </c>
    </row>
    <row r="144" spans="1:18" ht="45">
      <c r="A144" s="8">
        <v>1</v>
      </c>
      <c r="B144" s="353" t="s">
        <v>304</v>
      </c>
      <c r="C144" s="8" t="s">
        <v>303</v>
      </c>
      <c r="D144" s="8"/>
      <c r="E144" s="8" t="s">
        <v>305</v>
      </c>
      <c r="F144" s="27" t="s">
        <v>52</v>
      </c>
      <c r="G144" s="131">
        <f t="shared" si="16"/>
        <v>1996.05</v>
      </c>
      <c r="H144" s="306">
        <v>1901</v>
      </c>
      <c r="I144" s="131">
        <v>95.05</v>
      </c>
      <c r="J144" s="15">
        <v>0</v>
      </c>
      <c r="K144" s="134">
        <f t="shared" si="17"/>
        <v>1996.05</v>
      </c>
      <c r="L144" s="134">
        <v>1901</v>
      </c>
      <c r="M144" s="134">
        <v>95.05</v>
      </c>
      <c r="N144" s="15"/>
      <c r="O144" s="15"/>
    </row>
    <row r="145" spans="1:18" ht="75">
      <c r="A145" s="8">
        <v>2</v>
      </c>
      <c r="B145" s="353" t="s">
        <v>306</v>
      </c>
      <c r="C145" s="8" t="s">
        <v>307</v>
      </c>
      <c r="D145" s="8"/>
      <c r="E145" s="8" t="s">
        <v>308</v>
      </c>
      <c r="F145" s="8" t="s">
        <v>53</v>
      </c>
      <c r="G145" s="131">
        <f t="shared" si="16"/>
        <v>2191.25</v>
      </c>
      <c r="H145" s="306">
        <v>2087</v>
      </c>
      <c r="I145" s="131">
        <v>104.25</v>
      </c>
      <c r="J145" s="15">
        <v>0</v>
      </c>
      <c r="K145" s="134">
        <f t="shared" si="17"/>
        <v>0</v>
      </c>
      <c r="L145" s="15"/>
      <c r="M145" s="15"/>
      <c r="N145" s="15"/>
      <c r="O145" s="15"/>
    </row>
    <row r="146" spans="1:18" ht="45">
      <c r="A146" s="8">
        <v>3</v>
      </c>
      <c r="B146" s="353" t="s">
        <v>309</v>
      </c>
      <c r="C146" s="8" t="s">
        <v>310</v>
      </c>
      <c r="D146" s="8"/>
      <c r="E146" s="8" t="s">
        <v>311</v>
      </c>
      <c r="F146" s="8" t="s">
        <v>53</v>
      </c>
      <c r="G146" s="131">
        <f t="shared" si="16"/>
        <v>420</v>
      </c>
      <c r="H146" s="306">
        <v>400</v>
      </c>
      <c r="I146" s="131">
        <v>20</v>
      </c>
      <c r="J146" s="15">
        <v>0</v>
      </c>
      <c r="K146" s="134">
        <f t="shared" si="17"/>
        <v>0</v>
      </c>
      <c r="L146" s="15"/>
      <c r="M146" s="15"/>
      <c r="N146" s="15"/>
      <c r="O146" s="15"/>
    </row>
    <row r="147" spans="1:18" ht="75">
      <c r="A147" s="8">
        <v>4</v>
      </c>
      <c r="B147" s="353" t="s">
        <v>312</v>
      </c>
      <c r="C147" s="8" t="s">
        <v>313</v>
      </c>
      <c r="D147" s="8"/>
      <c r="E147" s="8" t="s">
        <v>94</v>
      </c>
      <c r="F147" s="8" t="s">
        <v>53</v>
      </c>
      <c r="G147" s="131">
        <f t="shared" si="16"/>
        <v>420</v>
      </c>
      <c r="H147" s="306">
        <v>400</v>
      </c>
      <c r="I147" s="131">
        <v>20</v>
      </c>
      <c r="J147" s="15">
        <v>0</v>
      </c>
      <c r="K147" s="134">
        <f t="shared" si="17"/>
        <v>0</v>
      </c>
      <c r="L147" s="15"/>
      <c r="M147" s="15"/>
      <c r="N147" s="15"/>
      <c r="O147" s="15"/>
    </row>
    <row r="148" spans="1:18" ht="45">
      <c r="A148" s="8">
        <v>5</v>
      </c>
      <c r="B148" s="353" t="s">
        <v>314</v>
      </c>
      <c r="C148" s="8" t="s">
        <v>303</v>
      </c>
      <c r="D148" s="8"/>
      <c r="E148" s="8" t="s">
        <v>315</v>
      </c>
      <c r="F148" s="27" t="s">
        <v>54</v>
      </c>
      <c r="G148" s="131">
        <f t="shared" si="16"/>
        <v>2191.35</v>
      </c>
      <c r="H148" s="306">
        <v>2087</v>
      </c>
      <c r="I148" s="131">
        <v>104.35</v>
      </c>
      <c r="J148" s="15"/>
      <c r="K148" s="134">
        <f t="shared" si="17"/>
        <v>0</v>
      </c>
      <c r="L148" s="15"/>
      <c r="M148" s="15"/>
      <c r="N148" s="15"/>
      <c r="O148" s="15"/>
    </row>
    <row r="149" spans="1:18" ht="45">
      <c r="A149" s="8">
        <v>6</v>
      </c>
      <c r="B149" s="353" t="s">
        <v>316</v>
      </c>
      <c r="C149" s="8" t="s">
        <v>317</v>
      </c>
      <c r="D149" s="8"/>
      <c r="E149" s="8" t="s">
        <v>318</v>
      </c>
      <c r="F149" s="27" t="s">
        <v>54</v>
      </c>
      <c r="G149" s="131">
        <f t="shared" si="16"/>
        <v>420</v>
      </c>
      <c r="H149" s="306">
        <v>400</v>
      </c>
      <c r="I149" s="131">
        <v>20</v>
      </c>
      <c r="J149" s="15">
        <v>0</v>
      </c>
      <c r="K149" s="134">
        <f t="shared" si="17"/>
        <v>0</v>
      </c>
      <c r="L149" s="15"/>
      <c r="M149" s="15"/>
      <c r="N149" s="15"/>
      <c r="O149" s="15"/>
    </row>
    <row r="150" spans="1:18" ht="105">
      <c r="A150" s="8">
        <v>7</v>
      </c>
      <c r="B150" s="353" t="s">
        <v>319</v>
      </c>
      <c r="C150" s="8" t="s">
        <v>320</v>
      </c>
      <c r="D150" s="8"/>
      <c r="E150" s="8" t="s">
        <v>321</v>
      </c>
      <c r="F150" s="27" t="s">
        <v>54</v>
      </c>
      <c r="G150" s="131">
        <f t="shared" si="16"/>
        <v>420</v>
      </c>
      <c r="H150" s="306">
        <v>400</v>
      </c>
      <c r="I150" s="131">
        <v>20</v>
      </c>
      <c r="J150" s="15">
        <v>0</v>
      </c>
      <c r="K150" s="134">
        <f t="shared" si="17"/>
        <v>0</v>
      </c>
      <c r="L150" s="15"/>
      <c r="M150" s="15"/>
      <c r="N150" s="15"/>
      <c r="O150" s="15"/>
    </row>
    <row r="151" spans="1:18" ht="105">
      <c r="A151" s="8">
        <v>8</v>
      </c>
      <c r="B151" s="353" t="s">
        <v>322</v>
      </c>
      <c r="C151" s="8" t="s">
        <v>57</v>
      </c>
      <c r="D151" s="8"/>
      <c r="E151" s="8" t="s">
        <v>323</v>
      </c>
      <c r="F151" s="8" t="s">
        <v>55</v>
      </c>
      <c r="G151" s="131">
        <f t="shared" si="16"/>
        <v>1575</v>
      </c>
      <c r="H151" s="306">
        <v>1500</v>
      </c>
      <c r="I151" s="131">
        <v>75</v>
      </c>
      <c r="J151" s="15">
        <v>0</v>
      </c>
      <c r="K151" s="134">
        <f t="shared" si="17"/>
        <v>0</v>
      </c>
      <c r="L151" s="15"/>
      <c r="M151" s="15"/>
      <c r="N151" s="15"/>
      <c r="O151" s="15"/>
    </row>
    <row r="152" spans="1:18" ht="75">
      <c r="A152" s="8">
        <v>9</v>
      </c>
      <c r="B152" s="353" t="s">
        <v>324</v>
      </c>
      <c r="C152" s="8" t="s">
        <v>325</v>
      </c>
      <c r="D152" s="8"/>
      <c r="E152" s="8" t="s">
        <v>326</v>
      </c>
      <c r="F152" s="8" t="s">
        <v>55</v>
      </c>
      <c r="G152" s="131">
        <f t="shared" si="16"/>
        <v>1458.43</v>
      </c>
      <c r="H152" s="306">
        <v>1388.98</v>
      </c>
      <c r="I152" s="131">
        <v>69.45</v>
      </c>
      <c r="J152" s="15">
        <v>0</v>
      </c>
      <c r="K152" s="134">
        <f t="shared" si="17"/>
        <v>0</v>
      </c>
      <c r="L152" s="15"/>
      <c r="M152" s="15"/>
      <c r="N152" s="15"/>
      <c r="O152" s="15"/>
    </row>
    <row r="153" spans="1:18" s="14" customFormat="1">
      <c r="A153" s="6" t="s">
        <v>327</v>
      </c>
      <c r="B153" s="351" t="s">
        <v>328</v>
      </c>
      <c r="C153" s="24"/>
      <c r="D153" s="24"/>
      <c r="E153" s="23">
        <v>0</v>
      </c>
      <c r="F153" s="23"/>
      <c r="G153" s="130">
        <f>SUM(G154:G168)</f>
        <v>10137.58</v>
      </c>
      <c r="H153" s="297">
        <f>SUM(H154:H168)</f>
        <v>9654.7200000000012</v>
      </c>
      <c r="I153" s="130">
        <f t="shared" ref="I153:N153" si="24">SUM(I154:I168)</f>
        <v>482.85999999999996</v>
      </c>
      <c r="J153" s="130">
        <f t="shared" si="24"/>
        <v>0</v>
      </c>
      <c r="K153" s="130">
        <f t="shared" si="24"/>
        <v>1824.67</v>
      </c>
      <c r="L153" s="130">
        <f t="shared" si="24"/>
        <v>1737.67</v>
      </c>
      <c r="M153" s="130">
        <f t="shared" si="24"/>
        <v>87</v>
      </c>
      <c r="N153" s="130">
        <f t="shared" si="24"/>
        <v>0</v>
      </c>
      <c r="O153" s="16"/>
      <c r="P153" s="389" t="e">
        <f>+'NĂM 2022'!J60+#REF!+'NĂM 2024'!J64+'NĂM 2025'!J57</f>
        <v>#REF!</v>
      </c>
      <c r="Q153" s="389" t="e">
        <f>+'NĂM 2022'!K60+#REF!+'NĂM 2024'!K64+'NĂM 2025'!K57</f>
        <v>#REF!</v>
      </c>
      <c r="R153" s="389" t="e">
        <f>+'NĂM 2022'!L60+#REF!+'NĂM 2024'!L64+'NĂM 2025'!L57</f>
        <v>#REF!</v>
      </c>
    </row>
    <row r="154" spans="1:18" ht="75">
      <c r="A154" s="8">
        <v>1</v>
      </c>
      <c r="B154" s="353" t="s">
        <v>329</v>
      </c>
      <c r="C154" s="8" t="s">
        <v>330</v>
      </c>
      <c r="D154" s="8"/>
      <c r="E154" s="8" t="s">
        <v>128</v>
      </c>
      <c r="F154" s="27" t="s">
        <v>52</v>
      </c>
      <c r="G154" s="131">
        <f t="shared" ref="G154:G217" si="25">H154+I154</f>
        <v>1050</v>
      </c>
      <c r="H154" s="306">
        <v>1000</v>
      </c>
      <c r="I154" s="131">
        <v>50</v>
      </c>
      <c r="J154" s="15">
        <v>0</v>
      </c>
      <c r="K154" s="134">
        <f t="shared" ref="K154:K217" si="26">L154+M154</f>
        <v>1050</v>
      </c>
      <c r="L154" s="134">
        <v>1000</v>
      </c>
      <c r="M154" s="134">
        <v>50</v>
      </c>
      <c r="N154" s="15"/>
      <c r="O154" s="15"/>
    </row>
    <row r="155" spans="1:18" ht="75">
      <c r="A155" s="8">
        <v>2</v>
      </c>
      <c r="B155" s="353" t="s">
        <v>331</v>
      </c>
      <c r="C155" s="136" t="s">
        <v>809</v>
      </c>
      <c r="D155" s="8"/>
      <c r="E155" s="8" t="s">
        <v>128</v>
      </c>
      <c r="F155" s="27" t="s">
        <v>52</v>
      </c>
      <c r="G155" s="131">
        <f t="shared" si="25"/>
        <v>774.67</v>
      </c>
      <c r="H155" s="306">
        <v>737.67</v>
      </c>
      <c r="I155" s="131">
        <v>37</v>
      </c>
      <c r="J155" s="15">
        <v>0</v>
      </c>
      <c r="K155" s="134">
        <f t="shared" si="26"/>
        <v>774.67</v>
      </c>
      <c r="L155" s="134">
        <v>737.67</v>
      </c>
      <c r="M155" s="134">
        <v>37</v>
      </c>
      <c r="N155" s="15"/>
      <c r="O155" s="15"/>
    </row>
    <row r="156" spans="1:18" ht="75">
      <c r="A156" s="8">
        <v>3</v>
      </c>
      <c r="B156" s="353" t="s">
        <v>333</v>
      </c>
      <c r="C156" s="8" t="s">
        <v>334</v>
      </c>
      <c r="D156" s="8"/>
      <c r="E156" s="8" t="s">
        <v>128</v>
      </c>
      <c r="F156" s="27" t="s">
        <v>53</v>
      </c>
      <c r="G156" s="131">
        <f t="shared" si="25"/>
        <v>876.75</v>
      </c>
      <c r="H156" s="306">
        <v>835</v>
      </c>
      <c r="I156" s="131">
        <v>41.75</v>
      </c>
      <c r="J156" s="15">
        <v>0</v>
      </c>
      <c r="K156" s="134">
        <f t="shared" si="26"/>
        <v>0</v>
      </c>
      <c r="L156" s="15"/>
      <c r="M156" s="15"/>
      <c r="N156" s="15"/>
      <c r="O156" s="15"/>
    </row>
    <row r="157" spans="1:18" ht="75">
      <c r="A157" s="8">
        <v>4</v>
      </c>
      <c r="B157" s="353" t="s">
        <v>335</v>
      </c>
      <c r="C157" s="8" t="s">
        <v>336</v>
      </c>
      <c r="D157" s="8"/>
      <c r="E157" s="8" t="s">
        <v>337</v>
      </c>
      <c r="F157" s="27" t="s">
        <v>53</v>
      </c>
      <c r="G157" s="131">
        <f t="shared" si="25"/>
        <v>315</v>
      </c>
      <c r="H157" s="306">
        <v>300</v>
      </c>
      <c r="I157" s="131">
        <v>15</v>
      </c>
      <c r="J157" s="15">
        <v>0</v>
      </c>
      <c r="K157" s="134">
        <f t="shared" si="26"/>
        <v>0</v>
      </c>
      <c r="L157" s="15"/>
      <c r="M157" s="15"/>
      <c r="N157" s="15"/>
      <c r="O157" s="15"/>
    </row>
    <row r="158" spans="1:18" ht="75">
      <c r="A158" s="8">
        <v>5</v>
      </c>
      <c r="B158" s="353" t="s">
        <v>338</v>
      </c>
      <c r="C158" s="8" t="s">
        <v>339</v>
      </c>
      <c r="D158" s="8"/>
      <c r="E158" s="8" t="s">
        <v>104</v>
      </c>
      <c r="F158" s="27" t="s">
        <v>53</v>
      </c>
      <c r="G158" s="131">
        <f t="shared" si="25"/>
        <v>735</v>
      </c>
      <c r="H158" s="306">
        <v>700</v>
      </c>
      <c r="I158" s="131">
        <v>35</v>
      </c>
      <c r="J158" s="15">
        <v>0</v>
      </c>
      <c r="K158" s="134">
        <f t="shared" si="26"/>
        <v>0</v>
      </c>
      <c r="L158" s="15"/>
      <c r="M158" s="15"/>
      <c r="N158" s="15"/>
      <c r="O158" s="15"/>
    </row>
    <row r="159" spans="1:18" ht="75">
      <c r="A159" s="8">
        <v>6</v>
      </c>
      <c r="B159" s="353" t="s">
        <v>340</v>
      </c>
      <c r="C159" s="8" t="s">
        <v>330</v>
      </c>
      <c r="D159" s="8"/>
      <c r="E159" s="8" t="s">
        <v>341</v>
      </c>
      <c r="F159" s="27" t="s">
        <v>53</v>
      </c>
      <c r="G159" s="131">
        <f t="shared" si="25"/>
        <v>840</v>
      </c>
      <c r="H159" s="306">
        <v>800</v>
      </c>
      <c r="I159" s="131">
        <v>40</v>
      </c>
      <c r="J159" s="15">
        <v>0</v>
      </c>
      <c r="K159" s="134">
        <f t="shared" si="26"/>
        <v>0</v>
      </c>
      <c r="L159" s="15"/>
      <c r="M159" s="15"/>
      <c r="N159" s="15"/>
      <c r="O159" s="15"/>
    </row>
    <row r="160" spans="1:18" ht="75">
      <c r="A160" s="8">
        <v>7</v>
      </c>
      <c r="B160" s="353" t="s">
        <v>342</v>
      </c>
      <c r="C160" s="8" t="s">
        <v>343</v>
      </c>
      <c r="D160" s="8"/>
      <c r="E160" s="8" t="s">
        <v>159</v>
      </c>
      <c r="F160" s="8" t="s">
        <v>54</v>
      </c>
      <c r="G160" s="131">
        <f t="shared" si="25"/>
        <v>1050</v>
      </c>
      <c r="H160" s="306">
        <v>1000</v>
      </c>
      <c r="I160" s="131">
        <v>50</v>
      </c>
      <c r="J160" s="15">
        <v>0</v>
      </c>
      <c r="K160" s="134">
        <f t="shared" si="26"/>
        <v>0</v>
      </c>
      <c r="L160" s="15"/>
      <c r="M160" s="15"/>
      <c r="N160" s="15"/>
      <c r="O160" s="15"/>
    </row>
    <row r="161" spans="1:18" ht="75">
      <c r="A161" s="8">
        <v>8</v>
      </c>
      <c r="B161" s="353" t="s">
        <v>344</v>
      </c>
      <c r="C161" s="8" t="s">
        <v>345</v>
      </c>
      <c r="D161" s="8"/>
      <c r="E161" s="8" t="s">
        <v>94</v>
      </c>
      <c r="F161" s="8" t="s">
        <v>54</v>
      </c>
      <c r="G161" s="131">
        <f t="shared" si="25"/>
        <v>361.25</v>
      </c>
      <c r="H161" s="306">
        <v>344.05</v>
      </c>
      <c r="I161" s="131">
        <v>17.2</v>
      </c>
      <c r="J161" s="15">
        <v>0</v>
      </c>
      <c r="K161" s="134">
        <f t="shared" si="26"/>
        <v>0</v>
      </c>
      <c r="L161" s="15"/>
      <c r="M161" s="15"/>
      <c r="N161" s="15"/>
      <c r="O161" s="15"/>
    </row>
    <row r="162" spans="1:18" ht="75">
      <c r="A162" s="8">
        <v>9</v>
      </c>
      <c r="B162" s="353" t="s">
        <v>346</v>
      </c>
      <c r="C162" s="8" t="s">
        <v>347</v>
      </c>
      <c r="D162" s="8"/>
      <c r="E162" s="8" t="s">
        <v>348</v>
      </c>
      <c r="F162" s="8" t="s">
        <v>54</v>
      </c>
      <c r="G162" s="131">
        <f t="shared" si="25"/>
        <v>1050</v>
      </c>
      <c r="H162" s="306">
        <v>1000</v>
      </c>
      <c r="I162" s="131">
        <v>50</v>
      </c>
      <c r="J162" s="15">
        <v>0</v>
      </c>
      <c r="K162" s="134">
        <f t="shared" si="26"/>
        <v>0</v>
      </c>
      <c r="L162" s="15"/>
      <c r="M162" s="15"/>
      <c r="N162" s="15"/>
      <c r="O162" s="15"/>
    </row>
    <row r="163" spans="1:18" ht="75">
      <c r="A163" s="8">
        <v>10</v>
      </c>
      <c r="B163" s="353" t="s">
        <v>349</v>
      </c>
      <c r="C163" s="8" t="s">
        <v>350</v>
      </c>
      <c r="D163" s="8"/>
      <c r="E163" s="8" t="s">
        <v>348</v>
      </c>
      <c r="F163" s="8" t="s">
        <v>54</v>
      </c>
      <c r="G163" s="131">
        <f t="shared" si="25"/>
        <v>320.25</v>
      </c>
      <c r="H163" s="306">
        <v>305</v>
      </c>
      <c r="I163" s="131">
        <v>15.25</v>
      </c>
      <c r="J163" s="15">
        <v>0</v>
      </c>
      <c r="K163" s="134">
        <f t="shared" si="26"/>
        <v>0</v>
      </c>
      <c r="L163" s="15"/>
      <c r="M163" s="15"/>
      <c r="N163" s="15"/>
      <c r="O163" s="15"/>
    </row>
    <row r="164" spans="1:18" ht="75">
      <c r="A164" s="8">
        <v>11</v>
      </c>
      <c r="B164" s="353" t="s">
        <v>351</v>
      </c>
      <c r="C164" s="8" t="s">
        <v>352</v>
      </c>
      <c r="D164" s="8"/>
      <c r="E164" s="8" t="s">
        <v>94</v>
      </c>
      <c r="F164" s="8" t="s">
        <v>55</v>
      </c>
      <c r="G164" s="131">
        <f t="shared" si="25"/>
        <v>420</v>
      </c>
      <c r="H164" s="306">
        <v>400</v>
      </c>
      <c r="I164" s="131">
        <v>20</v>
      </c>
      <c r="J164" s="15">
        <v>0</v>
      </c>
      <c r="K164" s="134">
        <f t="shared" si="26"/>
        <v>0</v>
      </c>
      <c r="L164" s="15"/>
      <c r="M164" s="15"/>
      <c r="N164" s="15"/>
      <c r="O164" s="15"/>
    </row>
    <row r="165" spans="1:18" ht="75">
      <c r="A165" s="8">
        <v>12</v>
      </c>
      <c r="B165" s="353" t="s">
        <v>353</v>
      </c>
      <c r="C165" s="8" t="s">
        <v>354</v>
      </c>
      <c r="D165" s="8"/>
      <c r="E165" s="8" t="s">
        <v>128</v>
      </c>
      <c r="F165" s="8" t="s">
        <v>55</v>
      </c>
      <c r="G165" s="131">
        <f t="shared" si="25"/>
        <v>454.65</v>
      </c>
      <c r="H165" s="306">
        <v>433</v>
      </c>
      <c r="I165" s="131">
        <v>21.65</v>
      </c>
      <c r="J165" s="15">
        <v>0</v>
      </c>
      <c r="K165" s="134">
        <f t="shared" si="26"/>
        <v>0</v>
      </c>
      <c r="L165" s="15"/>
      <c r="M165" s="15"/>
      <c r="N165" s="15"/>
      <c r="O165" s="15"/>
    </row>
    <row r="166" spans="1:18" ht="75">
      <c r="A166" s="8">
        <v>13</v>
      </c>
      <c r="B166" s="353" t="s">
        <v>355</v>
      </c>
      <c r="C166" s="8" t="s">
        <v>334</v>
      </c>
      <c r="D166" s="8"/>
      <c r="E166" s="8" t="s">
        <v>128</v>
      </c>
      <c r="F166" s="8" t="s">
        <v>55</v>
      </c>
      <c r="G166" s="131">
        <f t="shared" si="25"/>
        <v>1050</v>
      </c>
      <c r="H166" s="306">
        <v>1000</v>
      </c>
      <c r="I166" s="131">
        <v>50</v>
      </c>
      <c r="J166" s="15"/>
      <c r="K166" s="134">
        <f t="shared" si="26"/>
        <v>0</v>
      </c>
      <c r="L166" s="15"/>
      <c r="M166" s="15"/>
      <c r="N166" s="15"/>
      <c r="O166" s="15"/>
    </row>
    <row r="167" spans="1:18" ht="75">
      <c r="A167" s="8">
        <v>14</v>
      </c>
      <c r="B167" s="353" t="s">
        <v>356</v>
      </c>
      <c r="C167" s="8" t="s">
        <v>330</v>
      </c>
      <c r="D167" s="8"/>
      <c r="E167" s="8" t="s">
        <v>94</v>
      </c>
      <c r="F167" s="8" t="s">
        <v>55</v>
      </c>
      <c r="G167" s="131">
        <f t="shared" si="25"/>
        <v>420</v>
      </c>
      <c r="H167" s="306">
        <v>400</v>
      </c>
      <c r="I167" s="131">
        <v>20</v>
      </c>
      <c r="J167" s="15"/>
      <c r="K167" s="134">
        <f t="shared" si="26"/>
        <v>0</v>
      </c>
      <c r="L167" s="15"/>
      <c r="M167" s="15"/>
      <c r="N167" s="15"/>
      <c r="O167" s="15"/>
    </row>
    <row r="168" spans="1:18" ht="75">
      <c r="A168" s="8">
        <v>15</v>
      </c>
      <c r="B168" s="353" t="s">
        <v>357</v>
      </c>
      <c r="C168" s="8" t="s">
        <v>332</v>
      </c>
      <c r="D168" s="8"/>
      <c r="E168" s="8" t="s">
        <v>94</v>
      </c>
      <c r="F168" s="8" t="s">
        <v>55</v>
      </c>
      <c r="G168" s="131">
        <f t="shared" si="25"/>
        <v>420.01</v>
      </c>
      <c r="H168" s="306">
        <v>400</v>
      </c>
      <c r="I168" s="131">
        <v>20.010000000000002</v>
      </c>
      <c r="J168" s="15"/>
      <c r="K168" s="134">
        <f t="shared" si="26"/>
        <v>0</v>
      </c>
      <c r="L168" s="15"/>
      <c r="M168" s="15"/>
      <c r="N168" s="15"/>
      <c r="O168" s="15"/>
    </row>
    <row r="169" spans="1:18" s="14" customFormat="1">
      <c r="A169" s="6" t="s">
        <v>358</v>
      </c>
      <c r="B169" s="351" t="s">
        <v>359</v>
      </c>
      <c r="C169" s="24"/>
      <c r="D169" s="24"/>
      <c r="E169" s="23">
        <v>0</v>
      </c>
      <c r="F169" s="23"/>
      <c r="G169" s="130">
        <f>SUM(G170:G183)</f>
        <v>11098.64</v>
      </c>
      <c r="H169" s="297">
        <f t="shared" ref="H169:N169" si="27">SUM(H170:H183)</f>
        <v>10569.14</v>
      </c>
      <c r="I169" s="130">
        <f t="shared" si="27"/>
        <v>529.5</v>
      </c>
      <c r="J169" s="130">
        <f t="shared" si="27"/>
        <v>0</v>
      </c>
      <c r="K169" s="130">
        <f t="shared" si="27"/>
        <v>1997.25</v>
      </c>
      <c r="L169" s="130">
        <f t="shared" si="27"/>
        <v>1902.25</v>
      </c>
      <c r="M169" s="130">
        <f t="shared" si="27"/>
        <v>95</v>
      </c>
      <c r="N169" s="130">
        <f t="shared" si="27"/>
        <v>0</v>
      </c>
      <c r="O169" s="16"/>
      <c r="P169" s="389" t="e">
        <f>+'NĂM 2022'!J63+#REF!+'NĂM 2024'!J69+'NĂM 2025'!J63</f>
        <v>#REF!</v>
      </c>
      <c r="Q169" s="389" t="e">
        <f>+'NĂM 2022'!K63+#REF!+'NĂM 2024'!K69+'NĂM 2025'!K63</f>
        <v>#REF!</v>
      </c>
      <c r="R169" s="389" t="e">
        <f>+'NĂM 2022'!L63+#REF!+'NĂM 2024'!L69+'NĂM 2025'!L63</f>
        <v>#REF!</v>
      </c>
    </row>
    <row r="170" spans="1:18" ht="75">
      <c r="A170" s="8">
        <v>1</v>
      </c>
      <c r="B170" s="353" t="s">
        <v>360</v>
      </c>
      <c r="C170" s="8" t="s">
        <v>361</v>
      </c>
      <c r="D170" s="8"/>
      <c r="E170" s="8" t="s">
        <v>326</v>
      </c>
      <c r="F170" s="27" t="s">
        <v>52</v>
      </c>
      <c r="G170" s="131">
        <f t="shared" si="25"/>
        <v>737.25</v>
      </c>
      <c r="H170" s="306">
        <v>702.25</v>
      </c>
      <c r="I170" s="131">
        <v>35</v>
      </c>
      <c r="J170" s="15">
        <v>0</v>
      </c>
      <c r="K170" s="134">
        <f t="shared" si="26"/>
        <v>737.25</v>
      </c>
      <c r="L170" s="134">
        <v>702.25</v>
      </c>
      <c r="M170" s="134">
        <v>35</v>
      </c>
      <c r="N170" s="15"/>
      <c r="O170" s="15"/>
    </row>
    <row r="171" spans="1:18" ht="75">
      <c r="A171" s="8">
        <v>2</v>
      </c>
      <c r="B171" s="353" t="s">
        <v>362</v>
      </c>
      <c r="C171" s="8" t="s">
        <v>363</v>
      </c>
      <c r="D171" s="8"/>
      <c r="E171" s="8" t="s">
        <v>94</v>
      </c>
      <c r="F171" s="27" t="s">
        <v>52</v>
      </c>
      <c r="G171" s="131">
        <f t="shared" si="25"/>
        <v>420</v>
      </c>
      <c r="H171" s="306">
        <v>400</v>
      </c>
      <c r="I171" s="131">
        <v>20</v>
      </c>
      <c r="J171" s="15">
        <v>0</v>
      </c>
      <c r="K171" s="134">
        <f t="shared" si="26"/>
        <v>420</v>
      </c>
      <c r="L171" s="134">
        <v>400</v>
      </c>
      <c r="M171" s="134">
        <v>20</v>
      </c>
      <c r="N171" s="15"/>
      <c r="O171" s="15"/>
    </row>
    <row r="172" spans="1:18" ht="75">
      <c r="A172" s="8">
        <v>3</v>
      </c>
      <c r="B172" s="353" t="s">
        <v>364</v>
      </c>
      <c r="C172" s="8" t="s">
        <v>365</v>
      </c>
      <c r="D172" s="8"/>
      <c r="E172" s="8" t="s">
        <v>94</v>
      </c>
      <c r="F172" s="27" t="s">
        <v>52</v>
      </c>
      <c r="G172" s="131">
        <f t="shared" si="25"/>
        <v>420</v>
      </c>
      <c r="H172" s="306">
        <v>400</v>
      </c>
      <c r="I172" s="131">
        <v>20</v>
      </c>
      <c r="J172" s="15">
        <v>0</v>
      </c>
      <c r="K172" s="134">
        <f t="shared" si="26"/>
        <v>420</v>
      </c>
      <c r="L172" s="134">
        <v>400</v>
      </c>
      <c r="M172" s="134">
        <v>20</v>
      </c>
      <c r="N172" s="15"/>
      <c r="O172" s="15"/>
    </row>
    <row r="173" spans="1:18" ht="75">
      <c r="A173" s="8">
        <v>4</v>
      </c>
      <c r="B173" s="353" t="s">
        <v>366</v>
      </c>
      <c r="C173" s="8" t="s">
        <v>367</v>
      </c>
      <c r="D173" s="8"/>
      <c r="E173" s="8" t="s">
        <v>94</v>
      </c>
      <c r="F173" s="27" t="s">
        <v>52</v>
      </c>
      <c r="G173" s="131">
        <f t="shared" si="25"/>
        <v>420</v>
      </c>
      <c r="H173" s="306">
        <v>400</v>
      </c>
      <c r="I173" s="131">
        <v>20</v>
      </c>
      <c r="J173" s="15">
        <v>0</v>
      </c>
      <c r="K173" s="134">
        <f t="shared" si="26"/>
        <v>420</v>
      </c>
      <c r="L173" s="134">
        <v>400</v>
      </c>
      <c r="M173" s="134">
        <v>20</v>
      </c>
      <c r="N173" s="15"/>
      <c r="O173" s="15"/>
    </row>
    <row r="174" spans="1:18" ht="75">
      <c r="A174" s="8">
        <v>5</v>
      </c>
      <c r="B174" s="353" t="s">
        <v>368</v>
      </c>
      <c r="C174" s="8" t="s">
        <v>369</v>
      </c>
      <c r="D174" s="8"/>
      <c r="E174" s="8" t="s">
        <v>251</v>
      </c>
      <c r="F174" s="8" t="s">
        <v>53</v>
      </c>
      <c r="G174" s="131">
        <f t="shared" si="25"/>
        <v>1455</v>
      </c>
      <c r="H174" s="306">
        <v>1386</v>
      </c>
      <c r="I174" s="131">
        <v>69</v>
      </c>
      <c r="J174" s="15"/>
      <c r="K174" s="134">
        <f t="shared" si="26"/>
        <v>0</v>
      </c>
      <c r="L174" s="15"/>
      <c r="M174" s="15"/>
      <c r="N174" s="15"/>
      <c r="O174" s="15"/>
    </row>
    <row r="175" spans="1:18" ht="75">
      <c r="A175" s="8">
        <v>6</v>
      </c>
      <c r="B175" s="353" t="s">
        <v>370</v>
      </c>
      <c r="C175" s="8" t="s">
        <v>371</v>
      </c>
      <c r="D175" s="8"/>
      <c r="E175" s="8" t="s">
        <v>372</v>
      </c>
      <c r="F175" s="8" t="s">
        <v>53</v>
      </c>
      <c r="G175" s="131">
        <f t="shared" si="25"/>
        <v>1890</v>
      </c>
      <c r="H175" s="306">
        <v>1800</v>
      </c>
      <c r="I175" s="131">
        <v>90</v>
      </c>
      <c r="J175" s="15"/>
      <c r="K175" s="134">
        <f t="shared" si="26"/>
        <v>0</v>
      </c>
      <c r="L175" s="15"/>
      <c r="M175" s="15"/>
      <c r="N175" s="15"/>
      <c r="O175" s="15"/>
    </row>
    <row r="176" spans="1:18" ht="75">
      <c r="A176" s="8">
        <v>7</v>
      </c>
      <c r="B176" s="353" t="s">
        <v>373</v>
      </c>
      <c r="C176" s="8" t="s">
        <v>374</v>
      </c>
      <c r="D176" s="8"/>
      <c r="E176" s="8" t="s">
        <v>326</v>
      </c>
      <c r="F176" s="8" t="s">
        <v>53</v>
      </c>
      <c r="G176" s="131">
        <f t="shared" si="25"/>
        <v>1575</v>
      </c>
      <c r="H176" s="306">
        <v>1500</v>
      </c>
      <c r="I176" s="131">
        <v>75</v>
      </c>
      <c r="J176" s="15"/>
      <c r="K176" s="134">
        <f t="shared" si="26"/>
        <v>0</v>
      </c>
      <c r="L176" s="15"/>
      <c r="M176" s="15"/>
      <c r="N176" s="15"/>
      <c r="O176" s="15"/>
    </row>
    <row r="177" spans="1:18" ht="30">
      <c r="A177" s="8">
        <v>8</v>
      </c>
      <c r="B177" s="353" t="s">
        <v>375</v>
      </c>
      <c r="C177" s="8" t="s">
        <v>376</v>
      </c>
      <c r="D177" s="8"/>
      <c r="E177" s="8" t="s">
        <v>377</v>
      </c>
      <c r="F177" s="8" t="s">
        <v>54</v>
      </c>
      <c r="G177" s="131">
        <f t="shared" si="25"/>
        <v>1064</v>
      </c>
      <c r="H177" s="306">
        <v>1014</v>
      </c>
      <c r="I177" s="131">
        <v>50</v>
      </c>
      <c r="J177" s="15"/>
      <c r="K177" s="134">
        <f t="shared" si="26"/>
        <v>0</v>
      </c>
      <c r="L177" s="15"/>
      <c r="M177" s="15"/>
      <c r="N177" s="15"/>
      <c r="O177" s="15"/>
    </row>
    <row r="178" spans="1:18" ht="30">
      <c r="A178" s="8">
        <v>9</v>
      </c>
      <c r="B178" s="353" t="s">
        <v>378</v>
      </c>
      <c r="C178" s="8" t="s">
        <v>379</v>
      </c>
      <c r="D178" s="8"/>
      <c r="E178" s="8" t="s">
        <v>380</v>
      </c>
      <c r="F178" s="8" t="s">
        <v>54</v>
      </c>
      <c r="G178" s="131">
        <f t="shared" si="25"/>
        <v>504</v>
      </c>
      <c r="H178" s="306">
        <v>480</v>
      </c>
      <c r="I178" s="131">
        <v>24</v>
      </c>
      <c r="J178" s="15">
        <v>0</v>
      </c>
      <c r="K178" s="134">
        <f t="shared" si="26"/>
        <v>0</v>
      </c>
      <c r="L178" s="15"/>
      <c r="M178" s="15"/>
      <c r="N178" s="15"/>
      <c r="O178" s="15"/>
    </row>
    <row r="179" spans="1:18" ht="30">
      <c r="A179" s="8">
        <v>10</v>
      </c>
      <c r="B179" s="352" t="s">
        <v>937</v>
      </c>
      <c r="C179" s="8" t="s">
        <v>381</v>
      </c>
      <c r="D179" s="8"/>
      <c r="E179" s="8" t="s">
        <v>382</v>
      </c>
      <c r="F179" s="8" t="s">
        <v>54</v>
      </c>
      <c r="G179" s="131">
        <f t="shared" si="25"/>
        <v>169.5</v>
      </c>
      <c r="H179" s="306">
        <v>160</v>
      </c>
      <c r="I179" s="131">
        <v>9.5</v>
      </c>
      <c r="J179" s="15">
        <v>0</v>
      </c>
      <c r="K179" s="134">
        <f t="shared" si="26"/>
        <v>0</v>
      </c>
      <c r="L179" s="15"/>
      <c r="M179" s="15"/>
      <c r="N179" s="15"/>
      <c r="O179" s="15"/>
    </row>
    <row r="180" spans="1:18" ht="30">
      <c r="A180" s="8">
        <v>11</v>
      </c>
      <c r="B180" s="353" t="s">
        <v>383</v>
      </c>
      <c r="C180" s="8" t="s">
        <v>384</v>
      </c>
      <c r="D180" s="8"/>
      <c r="E180" s="8" t="s">
        <v>385</v>
      </c>
      <c r="F180" s="8" t="s">
        <v>54</v>
      </c>
      <c r="G180" s="131">
        <f t="shared" si="25"/>
        <v>420</v>
      </c>
      <c r="H180" s="306">
        <v>400</v>
      </c>
      <c r="I180" s="131">
        <v>20</v>
      </c>
      <c r="J180" s="15">
        <v>0</v>
      </c>
      <c r="K180" s="134">
        <f t="shared" si="26"/>
        <v>0</v>
      </c>
      <c r="L180" s="15"/>
      <c r="M180" s="15"/>
      <c r="N180" s="15"/>
      <c r="O180" s="15"/>
    </row>
    <row r="181" spans="1:18" ht="45">
      <c r="A181" s="8">
        <v>12</v>
      </c>
      <c r="B181" s="353" t="s">
        <v>386</v>
      </c>
      <c r="C181" s="8" t="s">
        <v>384</v>
      </c>
      <c r="D181" s="8"/>
      <c r="E181" s="8" t="s">
        <v>387</v>
      </c>
      <c r="F181" s="27" t="s">
        <v>55</v>
      </c>
      <c r="G181" s="131">
        <f t="shared" si="25"/>
        <v>414.89</v>
      </c>
      <c r="H181" s="306">
        <v>394.89</v>
      </c>
      <c r="I181" s="131">
        <v>20</v>
      </c>
      <c r="J181" s="15">
        <v>0</v>
      </c>
      <c r="K181" s="134">
        <f t="shared" si="26"/>
        <v>0</v>
      </c>
      <c r="L181" s="15"/>
      <c r="M181" s="15"/>
      <c r="N181" s="15"/>
      <c r="O181" s="15"/>
    </row>
    <row r="182" spans="1:18" ht="45">
      <c r="A182" s="8">
        <v>13</v>
      </c>
      <c r="B182" s="353" t="s">
        <v>388</v>
      </c>
      <c r="C182" s="8" t="s">
        <v>379</v>
      </c>
      <c r="D182" s="8"/>
      <c r="E182" s="8" t="s">
        <v>389</v>
      </c>
      <c r="F182" s="27" t="s">
        <v>55</v>
      </c>
      <c r="G182" s="131">
        <f t="shared" si="25"/>
        <v>559</v>
      </c>
      <c r="H182" s="306">
        <v>532</v>
      </c>
      <c r="I182" s="131">
        <v>27</v>
      </c>
      <c r="J182" s="15">
        <v>0</v>
      </c>
      <c r="K182" s="134">
        <f t="shared" si="26"/>
        <v>0</v>
      </c>
      <c r="L182" s="15"/>
      <c r="M182" s="15"/>
      <c r="N182" s="15"/>
      <c r="O182" s="15"/>
    </row>
    <row r="183" spans="1:18" ht="45">
      <c r="A183" s="8">
        <v>14</v>
      </c>
      <c r="B183" s="353" t="s">
        <v>390</v>
      </c>
      <c r="C183" s="8" t="s">
        <v>384</v>
      </c>
      <c r="D183" s="8"/>
      <c r="E183" s="8" t="s">
        <v>391</v>
      </c>
      <c r="F183" s="27" t="s">
        <v>55</v>
      </c>
      <c r="G183" s="131">
        <f t="shared" si="25"/>
        <v>1050</v>
      </c>
      <c r="H183" s="306">
        <v>1000</v>
      </c>
      <c r="I183" s="131">
        <v>50</v>
      </c>
      <c r="J183" s="15">
        <v>0</v>
      </c>
      <c r="K183" s="134">
        <f t="shared" si="26"/>
        <v>0</v>
      </c>
      <c r="L183" s="15"/>
      <c r="M183" s="15"/>
      <c r="N183" s="15"/>
      <c r="O183" s="15"/>
    </row>
    <row r="184" spans="1:18" s="14" customFormat="1">
      <c r="A184" s="6" t="s">
        <v>392</v>
      </c>
      <c r="B184" s="351" t="s">
        <v>393</v>
      </c>
      <c r="C184" s="24"/>
      <c r="D184" s="24"/>
      <c r="E184" s="23">
        <v>0</v>
      </c>
      <c r="F184" s="23"/>
      <c r="G184" s="130">
        <f>SUM(G185:G203)</f>
        <v>10113.950000000001</v>
      </c>
      <c r="H184" s="297">
        <f t="shared" ref="H184:N184" si="28">SUM(H185:H203)</f>
        <v>9632.9500000000007</v>
      </c>
      <c r="I184" s="130">
        <f t="shared" si="28"/>
        <v>481</v>
      </c>
      <c r="J184" s="130">
        <f t="shared" si="28"/>
        <v>0</v>
      </c>
      <c r="K184" s="130">
        <f t="shared" si="28"/>
        <v>1816.75</v>
      </c>
      <c r="L184" s="130">
        <f t="shared" si="28"/>
        <v>1733.75</v>
      </c>
      <c r="M184" s="130">
        <f t="shared" si="28"/>
        <v>83</v>
      </c>
      <c r="N184" s="130">
        <f t="shared" si="28"/>
        <v>0</v>
      </c>
      <c r="O184" s="16"/>
      <c r="P184" s="389" t="e">
        <f>+'NĂM 2022'!J68+#REF!+'NĂM 2024'!J74+'NĂM 2025'!J67</f>
        <v>#REF!</v>
      </c>
      <c r="Q184" s="389" t="e">
        <f>+'NĂM 2022'!K68+#REF!+'NĂM 2024'!K74+'NĂM 2025'!K67</f>
        <v>#REF!</v>
      </c>
      <c r="R184" s="389" t="e">
        <f>+'NĂM 2022'!L68+#REF!+'NĂM 2024'!L74+'NĂM 2025'!L67</f>
        <v>#REF!</v>
      </c>
    </row>
    <row r="185" spans="1:18" s="148" customFormat="1" ht="30">
      <c r="A185" s="143">
        <v>1</v>
      </c>
      <c r="B185" s="363" t="s">
        <v>394</v>
      </c>
      <c r="C185" s="160" t="s">
        <v>395</v>
      </c>
      <c r="D185" s="160"/>
      <c r="E185" s="143" t="s">
        <v>396</v>
      </c>
      <c r="F185" s="161" t="s">
        <v>52</v>
      </c>
      <c r="G185" s="145">
        <f t="shared" si="25"/>
        <v>1047</v>
      </c>
      <c r="H185" s="309">
        <v>997</v>
      </c>
      <c r="I185" s="145">
        <v>50</v>
      </c>
      <c r="J185" s="147">
        <v>0</v>
      </c>
      <c r="K185" s="146">
        <f t="shared" si="26"/>
        <v>1047</v>
      </c>
      <c r="L185" s="146">
        <v>997</v>
      </c>
      <c r="M185" s="146">
        <v>50</v>
      </c>
      <c r="N185" s="147"/>
      <c r="O185" s="147"/>
      <c r="P185" s="390"/>
      <c r="Q185" s="390"/>
      <c r="R185" s="390"/>
    </row>
    <row r="186" spans="1:18" s="148" customFormat="1" ht="60">
      <c r="A186" s="143">
        <v>2</v>
      </c>
      <c r="B186" s="363" t="s">
        <v>397</v>
      </c>
      <c r="C186" s="160" t="s">
        <v>398</v>
      </c>
      <c r="D186" s="160"/>
      <c r="E186" s="152" t="s">
        <v>399</v>
      </c>
      <c r="F186" s="161" t="s">
        <v>52</v>
      </c>
      <c r="G186" s="145">
        <f t="shared" si="25"/>
        <v>701</v>
      </c>
      <c r="H186" s="309">
        <v>668</v>
      </c>
      <c r="I186" s="145">
        <v>33</v>
      </c>
      <c r="J186" s="147">
        <v>0</v>
      </c>
      <c r="K186" s="146">
        <f t="shared" si="26"/>
        <v>701</v>
      </c>
      <c r="L186" s="146">
        <v>668</v>
      </c>
      <c r="M186" s="146">
        <v>33</v>
      </c>
      <c r="N186" s="147"/>
      <c r="O186" s="147"/>
      <c r="P186" s="390"/>
      <c r="Q186" s="390"/>
      <c r="R186" s="390"/>
    </row>
    <row r="187" spans="1:18" s="148" customFormat="1" ht="30">
      <c r="A187" s="143">
        <v>3</v>
      </c>
      <c r="B187" s="363" t="s">
        <v>400</v>
      </c>
      <c r="C187" s="160" t="s">
        <v>401</v>
      </c>
      <c r="D187" s="160"/>
      <c r="E187" s="143" t="s">
        <v>402</v>
      </c>
      <c r="F187" s="161" t="s">
        <v>52</v>
      </c>
      <c r="G187" s="145">
        <f t="shared" si="25"/>
        <v>399</v>
      </c>
      <c r="H187" s="309">
        <v>380</v>
      </c>
      <c r="I187" s="145">
        <v>19</v>
      </c>
      <c r="J187" s="147">
        <v>0</v>
      </c>
      <c r="K187" s="146">
        <f t="shared" si="26"/>
        <v>68.75</v>
      </c>
      <c r="L187" s="146">
        <v>68.75</v>
      </c>
      <c r="M187" s="146">
        <v>0</v>
      </c>
      <c r="N187" s="147"/>
      <c r="O187" s="147"/>
      <c r="P187" s="390"/>
      <c r="Q187" s="390"/>
      <c r="R187" s="390"/>
    </row>
    <row r="188" spans="1:18" s="148" customFormat="1" ht="60">
      <c r="A188" s="143">
        <v>4</v>
      </c>
      <c r="B188" s="363" t="s">
        <v>403</v>
      </c>
      <c r="C188" s="160" t="s">
        <v>398</v>
      </c>
      <c r="D188" s="160"/>
      <c r="E188" s="152" t="s">
        <v>404</v>
      </c>
      <c r="F188" s="161" t="s">
        <v>53</v>
      </c>
      <c r="G188" s="145">
        <f t="shared" si="25"/>
        <v>448</v>
      </c>
      <c r="H188" s="309">
        <v>428</v>
      </c>
      <c r="I188" s="145">
        <v>20</v>
      </c>
      <c r="J188" s="147">
        <v>0</v>
      </c>
      <c r="K188" s="146">
        <f t="shared" si="26"/>
        <v>0</v>
      </c>
      <c r="L188" s="147"/>
      <c r="M188" s="147"/>
      <c r="N188" s="147"/>
      <c r="O188" s="147"/>
      <c r="P188" s="390"/>
      <c r="Q188" s="390"/>
      <c r="R188" s="390"/>
    </row>
    <row r="189" spans="1:18" s="148" customFormat="1" ht="60">
      <c r="A189" s="143">
        <v>5</v>
      </c>
      <c r="B189" s="363" t="s">
        <v>405</v>
      </c>
      <c r="C189" s="160" t="s">
        <v>406</v>
      </c>
      <c r="D189" s="160"/>
      <c r="E189" s="152" t="s">
        <v>407</v>
      </c>
      <c r="F189" s="161" t="s">
        <v>53</v>
      </c>
      <c r="G189" s="145">
        <f t="shared" si="25"/>
        <v>340</v>
      </c>
      <c r="H189" s="309">
        <v>325</v>
      </c>
      <c r="I189" s="145">
        <v>15</v>
      </c>
      <c r="J189" s="147">
        <v>0</v>
      </c>
      <c r="K189" s="146">
        <f t="shared" si="26"/>
        <v>0</v>
      </c>
      <c r="L189" s="147"/>
      <c r="M189" s="147"/>
      <c r="N189" s="147"/>
      <c r="O189" s="147"/>
      <c r="P189" s="390"/>
      <c r="Q189" s="390"/>
      <c r="R189" s="390"/>
    </row>
    <row r="190" spans="1:18" s="148" customFormat="1" ht="30">
      <c r="A190" s="143">
        <v>6</v>
      </c>
      <c r="B190" s="363" t="s">
        <v>408</v>
      </c>
      <c r="C190" s="160" t="s">
        <v>409</v>
      </c>
      <c r="D190" s="160"/>
      <c r="E190" s="143" t="s">
        <v>807</v>
      </c>
      <c r="F190" s="161" t="s">
        <v>53</v>
      </c>
      <c r="G190" s="145">
        <f t="shared" si="25"/>
        <v>499</v>
      </c>
      <c r="H190" s="309">
        <v>475</v>
      </c>
      <c r="I190" s="145">
        <v>24</v>
      </c>
      <c r="J190" s="147">
        <v>0</v>
      </c>
      <c r="K190" s="146">
        <f t="shared" si="26"/>
        <v>0</v>
      </c>
      <c r="L190" s="147"/>
      <c r="M190" s="147"/>
      <c r="N190" s="147"/>
      <c r="O190" s="147"/>
      <c r="P190" s="390"/>
      <c r="Q190" s="390"/>
      <c r="R190" s="390"/>
    </row>
    <row r="191" spans="1:18" s="148" customFormat="1" ht="60">
      <c r="A191" s="143">
        <v>7</v>
      </c>
      <c r="B191" s="363" t="s">
        <v>411</v>
      </c>
      <c r="C191" s="160" t="s">
        <v>412</v>
      </c>
      <c r="D191" s="160"/>
      <c r="E191" s="152" t="s">
        <v>413</v>
      </c>
      <c r="F191" s="161" t="s">
        <v>53</v>
      </c>
      <c r="G191" s="145">
        <f t="shared" si="25"/>
        <v>499</v>
      </c>
      <c r="H191" s="309">
        <v>475</v>
      </c>
      <c r="I191" s="145">
        <v>24</v>
      </c>
      <c r="J191" s="147">
        <v>0</v>
      </c>
      <c r="K191" s="146">
        <f t="shared" si="26"/>
        <v>0</v>
      </c>
      <c r="L191" s="147"/>
      <c r="M191" s="147"/>
      <c r="N191" s="147"/>
      <c r="O191" s="147"/>
      <c r="P191" s="390"/>
      <c r="Q191" s="390"/>
      <c r="R191" s="390"/>
    </row>
    <row r="192" spans="1:18" s="148" customFormat="1" ht="75">
      <c r="A192" s="143">
        <v>8</v>
      </c>
      <c r="B192" s="363" t="s">
        <v>414</v>
      </c>
      <c r="C192" s="160" t="s">
        <v>415</v>
      </c>
      <c r="D192" s="160"/>
      <c r="E192" s="143" t="s">
        <v>208</v>
      </c>
      <c r="F192" s="161" t="s">
        <v>53</v>
      </c>
      <c r="G192" s="145">
        <f t="shared" si="25"/>
        <v>299</v>
      </c>
      <c r="H192" s="309">
        <v>285</v>
      </c>
      <c r="I192" s="145">
        <v>14</v>
      </c>
      <c r="J192" s="147">
        <v>0</v>
      </c>
      <c r="K192" s="146">
        <f t="shared" si="26"/>
        <v>0</v>
      </c>
      <c r="L192" s="147"/>
      <c r="M192" s="147"/>
      <c r="N192" s="147"/>
      <c r="O192" s="147"/>
      <c r="P192" s="390"/>
      <c r="Q192" s="390"/>
      <c r="R192" s="390"/>
    </row>
    <row r="193" spans="1:18" s="148" customFormat="1" ht="60">
      <c r="A193" s="143">
        <v>9</v>
      </c>
      <c r="B193" s="363" t="s">
        <v>416</v>
      </c>
      <c r="C193" s="160" t="s">
        <v>401</v>
      </c>
      <c r="D193" s="160"/>
      <c r="E193" s="152" t="s">
        <v>417</v>
      </c>
      <c r="F193" s="161" t="s">
        <v>53</v>
      </c>
      <c r="G193" s="145">
        <f t="shared" si="25"/>
        <v>683</v>
      </c>
      <c r="H193" s="309">
        <v>650</v>
      </c>
      <c r="I193" s="145">
        <v>33</v>
      </c>
      <c r="J193" s="147">
        <v>0</v>
      </c>
      <c r="K193" s="146">
        <f t="shared" si="26"/>
        <v>0</v>
      </c>
      <c r="L193" s="147"/>
      <c r="M193" s="147"/>
      <c r="N193" s="147"/>
      <c r="O193" s="147"/>
      <c r="P193" s="390"/>
      <c r="Q193" s="390"/>
      <c r="R193" s="390"/>
    </row>
    <row r="194" spans="1:18" s="148" customFormat="1" ht="30">
      <c r="A194" s="143">
        <v>10</v>
      </c>
      <c r="B194" s="363" t="s">
        <v>418</v>
      </c>
      <c r="C194" s="160" t="s">
        <v>419</v>
      </c>
      <c r="D194" s="160"/>
      <c r="E194" s="143" t="s">
        <v>410</v>
      </c>
      <c r="F194" s="161" t="s">
        <v>54</v>
      </c>
      <c r="G194" s="145">
        <f t="shared" si="25"/>
        <v>499</v>
      </c>
      <c r="H194" s="309">
        <v>475</v>
      </c>
      <c r="I194" s="145">
        <v>24</v>
      </c>
      <c r="J194" s="147">
        <v>0</v>
      </c>
      <c r="K194" s="146">
        <f t="shared" si="26"/>
        <v>0</v>
      </c>
      <c r="L194" s="147"/>
      <c r="M194" s="147"/>
      <c r="N194" s="147"/>
      <c r="O194" s="147"/>
      <c r="P194" s="390"/>
      <c r="Q194" s="390"/>
      <c r="R194" s="390"/>
    </row>
    <row r="195" spans="1:18" s="148" customFormat="1" ht="60">
      <c r="A195" s="143">
        <v>11</v>
      </c>
      <c r="B195" s="363" t="s">
        <v>420</v>
      </c>
      <c r="C195" s="160" t="s">
        <v>395</v>
      </c>
      <c r="D195" s="160"/>
      <c r="E195" s="152" t="s">
        <v>421</v>
      </c>
      <c r="F195" s="161" t="s">
        <v>54</v>
      </c>
      <c r="G195" s="145">
        <f t="shared" si="25"/>
        <v>1998</v>
      </c>
      <c r="H195" s="309">
        <v>1903</v>
      </c>
      <c r="I195" s="145">
        <v>95</v>
      </c>
      <c r="J195" s="147">
        <v>0</v>
      </c>
      <c r="K195" s="146">
        <f t="shared" si="26"/>
        <v>0</v>
      </c>
      <c r="L195" s="147"/>
      <c r="M195" s="147"/>
      <c r="N195" s="147"/>
      <c r="O195" s="147"/>
      <c r="P195" s="390"/>
      <c r="Q195" s="390"/>
      <c r="R195" s="390"/>
    </row>
    <row r="196" spans="1:18" s="148" customFormat="1" ht="30">
      <c r="A196" s="143">
        <v>12</v>
      </c>
      <c r="B196" s="363" t="s">
        <v>422</v>
      </c>
      <c r="C196" s="160" t="s">
        <v>412</v>
      </c>
      <c r="D196" s="160"/>
      <c r="E196" s="143"/>
      <c r="F196" s="161" t="s">
        <v>54</v>
      </c>
      <c r="G196" s="145">
        <f t="shared" si="25"/>
        <v>250</v>
      </c>
      <c r="H196" s="309">
        <v>238</v>
      </c>
      <c r="I196" s="145">
        <v>12</v>
      </c>
      <c r="J196" s="147">
        <v>0</v>
      </c>
      <c r="K196" s="146">
        <f t="shared" si="26"/>
        <v>0</v>
      </c>
      <c r="L196" s="147"/>
      <c r="M196" s="147"/>
      <c r="N196" s="147"/>
      <c r="O196" s="147"/>
      <c r="P196" s="390"/>
      <c r="Q196" s="390"/>
      <c r="R196" s="390"/>
    </row>
    <row r="197" spans="1:18" s="148" customFormat="1" ht="75">
      <c r="A197" s="143">
        <v>13</v>
      </c>
      <c r="B197" s="363" t="s">
        <v>423</v>
      </c>
      <c r="C197" s="160" t="s">
        <v>406</v>
      </c>
      <c r="D197" s="160"/>
      <c r="E197" s="143" t="s">
        <v>94</v>
      </c>
      <c r="F197" s="161" t="s">
        <v>55</v>
      </c>
      <c r="G197" s="145">
        <f t="shared" si="25"/>
        <v>251</v>
      </c>
      <c r="H197" s="309">
        <v>239</v>
      </c>
      <c r="I197" s="145">
        <v>12</v>
      </c>
      <c r="J197" s="147">
        <v>0</v>
      </c>
      <c r="K197" s="146">
        <f t="shared" si="26"/>
        <v>0</v>
      </c>
      <c r="L197" s="147"/>
      <c r="M197" s="147"/>
      <c r="N197" s="147"/>
      <c r="O197" s="147"/>
      <c r="P197" s="390"/>
      <c r="Q197" s="390"/>
      <c r="R197" s="390"/>
    </row>
    <row r="198" spans="1:18" s="148" customFormat="1" ht="60">
      <c r="A198" s="143">
        <v>14</v>
      </c>
      <c r="B198" s="363" t="s">
        <v>424</v>
      </c>
      <c r="C198" s="160" t="s">
        <v>419</v>
      </c>
      <c r="D198" s="160"/>
      <c r="E198" s="152" t="s">
        <v>413</v>
      </c>
      <c r="F198" s="161" t="s">
        <v>55</v>
      </c>
      <c r="G198" s="145">
        <f t="shared" si="25"/>
        <v>299</v>
      </c>
      <c r="H198" s="309">
        <v>285</v>
      </c>
      <c r="I198" s="145">
        <v>14</v>
      </c>
      <c r="J198" s="147">
        <v>0</v>
      </c>
      <c r="K198" s="146">
        <f t="shared" si="26"/>
        <v>0</v>
      </c>
      <c r="L198" s="147"/>
      <c r="M198" s="147"/>
      <c r="N198" s="147"/>
      <c r="O198" s="147"/>
      <c r="P198" s="390"/>
      <c r="Q198" s="390"/>
      <c r="R198" s="390"/>
    </row>
    <row r="199" spans="1:18" s="148" customFormat="1" ht="75">
      <c r="A199" s="143">
        <v>15</v>
      </c>
      <c r="B199" s="363" t="s">
        <v>425</v>
      </c>
      <c r="C199" s="160" t="s">
        <v>426</v>
      </c>
      <c r="D199" s="160"/>
      <c r="E199" s="143" t="s">
        <v>427</v>
      </c>
      <c r="F199" s="161" t="s">
        <v>55</v>
      </c>
      <c r="G199" s="145">
        <f t="shared" si="25"/>
        <v>200</v>
      </c>
      <c r="H199" s="309">
        <v>190</v>
      </c>
      <c r="I199" s="145">
        <v>10</v>
      </c>
      <c r="J199" s="147">
        <v>0</v>
      </c>
      <c r="K199" s="146">
        <f t="shared" si="26"/>
        <v>0</v>
      </c>
      <c r="L199" s="147"/>
      <c r="M199" s="147"/>
      <c r="N199" s="147"/>
      <c r="O199" s="147"/>
      <c r="P199" s="390"/>
      <c r="Q199" s="390"/>
      <c r="R199" s="390"/>
    </row>
    <row r="200" spans="1:18" s="148" customFormat="1" ht="75">
      <c r="A200" s="143">
        <v>16</v>
      </c>
      <c r="B200" s="364" t="s">
        <v>806</v>
      </c>
      <c r="C200" s="160" t="s">
        <v>428</v>
      </c>
      <c r="D200" s="160"/>
      <c r="E200" s="143" t="s">
        <v>128</v>
      </c>
      <c r="F200" s="161" t="s">
        <v>55</v>
      </c>
      <c r="G200" s="145">
        <f t="shared" si="25"/>
        <v>1000</v>
      </c>
      <c r="H200" s="309">
        <v>952</v>
      </c>
      <c r="I200" s="145">
        <v>48</v>
      </c>
      <c r="J200" s="147">
        <v>0</v>
      </c>
      <c r="K200" s="146">
        <f t="shared" si="26"/>
        <v>0</v>
      </c>
      <c r="L200" s="147"/>
      <c r="M200" s="147"/>
      <c r="N200" s="147"/>
      <c r="O200" s="147"/>
      <c r="P200" s="390"/>
      <c r="Q200" s="390"/>
      <c r="R200" s="390"/>
    </row>
    <row r="201" spans="1:18" s="148" customFormat="1" ht="45">
      <c r="A201" s="143">
        <v>17</v>
      </c>
      <c r="B201" s="363" t="s">
        <v>429</v>
      </c>
      <c r="C201" s="160" t="s">
        <v>395</v>
      </c>
      <c r="D201" s="160"/>
      <c r="E201" s="143" t="s">
        <v>430</v>
      </c>
      <c r="F201" s="161" t="s">
        <v>55</v>
      </c>
      <c r="G201" s="145">
        <f t="shared" si="25"/>
        <v>200</v>
      </c>
      <c r="H201" s="309">
        <v>190</v>
      </c>
      <c r="I201" s="145">
        <v>10</v>
      </c>
      <c r="J201" s="147">
        <v>0</v>
      </c>
      <c r="K201" s="146">
        <f t="shared" si="26"/>
        <v>0</v>
      </c>
      <c r="L201" s="147"/>
      <c r="M201" s="147"/>
      <c r="N201" s="147"/>
      <c r="O201" s="147"/>
      <c r="P201" s="390"/>
      <c r="Q201" s="390"/>
      <c r="R201" s="390"/>
    </row>
    <row r="202" spans="1:18" s="148" customFormat="1" ht="75">
      <c r="A202" s="143">
        <v>18</v>
      </c>
      <c r="B202" s="363" t="s">
        <v>431</v>
      </c>
      <c r="C202" s="160" t="s">
        <v>426</v>
      </c>
      <c r="D202" s="160"/>
      <c r="E202" s="143" t="s">
        <v>94</v>
      </c>
      <c r="F202" s="161" t="s">
        <v>55</v>
      </c>
      <c r="G202" s="145">
        <f t="shared" si="25"/>
        <v>251</v>
      </c>
      <c r="H202" s="309">
        <v>239</v>
      </c>
      <c r="I202" s="145">
        <v>12</v>
      </c>
      <c r="J202" s="147">
        <v>0</v>
      </c>
      <c r="K202" s="146">
        <f t="shared" si="26"/>
        <v>0</v>
      </c>
      <c r="L202" s="147"/>
      <c r="M202" s="147"/>
      <c r="N202" s="147"/>
      <c r="O202" s="147"/>
      <c r="P202" s="390"/>
      <c r="Q202" s="390"/>
      <c r="R202" s="390"/>
    </row>
    <row r="203" spans="1:18" s="148" customFormat="1" ht="75">
      <c r="A203" s="143">
        <v>19</v>
      </c>
      <c r="B203" s="363" t="s">
        <v>432</v>
      </c>
      <c r="C203" s="160" t="s">
        <v>428</v>
      </c>
      <c r="D203" s="160"/>
      <c r="E203" s="143" t="s">
        <v>94</v>
      </c>
      <c r="F203" s="161" t="s">
        <v>55</v>
      </c>
      <c r="G203" s="145">
        <f t="shared" si="25"/>
        <v>250.95</v>
      </c>
      <c r="H203" s="309">
        <v>238.95</v>
      </c>
      <c r="I203" s="145">
        <v>12</v>
      </c>
      <c r="J203" s="147">
        <v>0</v>
      </c>
      <c r="K203" s="146">
        <f t="shared" si="26"/>
        <v>0</v>
      </c>
      <c r="L203" s="147"/>
      <c r="M203" s="147"/>
      <c r="N203" s="147"/>
      <c r="O203" s="147"/>
      <c r="P203" s="390"/>
      <c r="Q203" s="390"/>
      <c r="R203" s="390"/>
    </row>
    <row r="204" spans="1:18" s="14" customFormat="1">
      <c r="A204" s="6" t="s">
        <v>433</v>
      </c>
      <c r="B204" s="365" t="s">
        <v>434</v>
      </c>
      <c r="C204" s="24"/>
      <c r="D204" s="24"/>
      <c r="E204" s="23">
        <v>0</v>
      </c>
      <c r="F204" s="23"/>
      <c r="G204" s="130">
        <f>SUM(G205:G208)</f>
        <v>1504.28</v>
      </c>
      <c r="H204" s="297">
        <f t="shared" ref="H204:N204" si="29">SUM(H205:H208)</f>
        <v>1432.65</v>
      </c>
      <c r="I204" s="130">
        <f t="shared" si="29"/>
        <v>71.63</v>
      </c>
      <c r="J204" s="130">
        <f t="shared" si="29"/>
        <v>0</v>
      </c>
      <c r="K204" s="130">
        <f t="shared" si="29"/>
        <v>270.74</v>
      </c>
      <c r="L204" s="130">
        <f t="shared" si="29"/>
        <v>257.85000000000002</v>
      </c>
      <c r="M204" s="130">
        <f t="shared" si="29"/>
        <v>12.89</v>
      </c>
      <c r="N204" s="130">
        <f t="shared" si="29"/>
        <v>0</v>
      </c>
      <c r="O204" s="16"/>
      <c r="P204" s="389" t="e">
        <f>+'NĂM 2022'!J72+#REF!+'NĂM 2024'!J78+'NĂM 2025'!J75</f>
        <v>#REF!</v>
      </c>
      <c r="Q204" s="389" t="e">
        <f>+'NĂM 2022'!K72+#REF!+'NĂM 2024'!K78+'NĂM 2025'!K75</f>
        <v>#REF!</v>
      </c>
      <c r="R204" s="389" t="e">
        <f>+'NĂM 2022'!L72+#REF!+'NĂM 2024'!L78+'NĂM 2025'!L75</f>
        <v>#REF!</v>
      </c>
    </row>
    <row r="205" spans="1:18" ht="75">
      <c r="A205" s="8">
        <v>1</v>
      </c>
      <c r="B205" s="353" t="s">
        <v>435</v>
      </c>
      <c r="C205" s="8" t="s">
        <v>436</v>
      </c>
      <c r="D205" s="8"/>
      <c r="E205" s="8" t="s">
        <v>437</v>
      </c>
      <c r="F205" s="27" t="s">
        <v>52</v>
      </c>
      <c r="G205" s="131">
        <f t="shared" si="25"/>
        <v>270.74</v>
      </c>
      <c r="H205" s="306">
        <v>257.85000000000002</v>
      </c>
      <c r="I205" s="131">
        <v>12.89</v>
      </c>
      <c r="J205" s="15">
        <v>0</v>
      </c>
      <c r="K205" s="134">
        <f t="shared" si="26"/>
        <v>270.74</v>
      </c>
      <c r="L205" s="134">
        <v>257.85000000000002</v>
      </c>
      <c r="M205" s="134">
        <v>12.89</v>
      </c>
      <c r="N205" s="15"/>
      <c r="O205" s="15"/>
    </row>
    <row r="206" spans="1:18" ht="75">
      <c r="A206" s="8">
        <v>2</v>
      </c>
      <c r="B206" s="353" t="s">
        <v>435</v>
      </c>
      <c r="C206" s="8" t="s">
        <v>436</v>
      </c>
      <c r="D206" s="8"/>
      <c r="E206" s="8" t="s">
        <v>437</v>
      </c>
      <c r="F206" s="8" t="s">
        <v>53</v>
      </c>
      <c r="G206" s="131">
        <f t="shared" si="25"/>
        <v>328.34</v>
      </c>
      <c r="H206" s="306">
        <v>312.7</v>
      </c>
      <c r="I206" s="131">
        <v>15.64</v>
      </c>
      <c r="J206" s="15">
        <v>0</v>
      </c>
      <c r="K206" s="134">
        <f t="shared" si="26"/>
        <v>0</v>
      </c>
      <c r="L206" s="15"/>
      <c r="M206" s="15"/>
      <c r="N206" s="15"/>
      <c r="O206" s="15"/>
    </row>
    <row r="207" spans="1:18" ht="45">
      <c r="A207" s="8">
        <v>3</v>
      </c>
      <c r="B207" s="366" t="s">
        <v>438</v>
      </c>
      <c r="C207" s="8" t="s">
        <v>436</v>
      </c>
      <c r="D207" s="8"/>
      <c r="E207" s="8" t="s">
        <v>439</v>
      </c>
      <c r="F207" s="8" t="s">
        <v>54</v>
      </c>
      <c r="G207" s="131">
        <f t="shared" si="25"/>
        <v>480.9</v>
      </c>
      <c r="H207" s="306">
        <v>458</v>
      </c>
      <c r="I207" s="131">
        <v>22.9</v>
      </c>
      <c r="J207" s="15">
        <v>0</v>
      </c>
      <c r="K207" s="134">
        <f t="shared" si="26"/>
        <v>0</v>
      </c>
      <c r="L207" s="15"/>
      <c r="M207" s="15"/>
      <c r="N207" s="15"/>
      <c r="O207" s="15"/>
    </row>
    <row r="208" spans="1:18" ht="30">
      <c r="A208" s="8">
        <v>4</v>
      </c>
      <c r="B208" s="353" t="s">
        <v>440</v>
      </c>
      <c r="C208" s="8" t="s">
        <v>436</v>
      </c>
      <c r="D208" s="8"/>
      <c r="E208" s="8" t="s">
        <v>441</v>
      </c>
      <c r="F208" s="8" t="s">
        <v>55</v>
      </c>
      <c r="G208" s="131">
        <f t="shared" si="25"/>
        <v>424.3</v>
      </c>
      <c r="H208" s="306">
        <v>404.1</v>
      </c>
      <c r="I208" s="131">
        <v>20.2</v>
      </c>
      <c r="J208" s="15">
        <v>0</v>
      </c>
      <c r="K208" s="134">
        <f t="shared" si="26"/>
        <v>0</v>
      </c>
      <c r="L208" s="15"/>
      <c r="M208" s="15"/>
      <c r="N208" s="15"/>
      <c r="O208" s="15"/>
    </row>
    <row r="209" spans="1:18" s="14" customFormat="1">
      <c r="A209" s="6" t="s">
        <v>442</v>
      </c>
      <c r="B209" s="351" t="s">
        <v>443</v>
      </c>
      <c r="C209" s="6"/>
      <c r="D209" s="6"/>
      <c r="E209" s="23">
        <v>0</v>
      </c>
      <c r="F209" s="23"/>
      <c r="G209" s="130">
        <f>SUM(G210:G222)</f>
        <v>10094.74</v>
      </c>
      <c r="H209" s="297">
        <f t="shared" ref="H209:N209" si="30">SUM(H210:H222)</f>
        <v>9614.0400000000009</v>
      </c>
      <c r="I209" s="130">
        <f t="shared" si="30"/>
        <v>480.7</v>
      </c>
      <c r="J209" s="130">
        <f t="shared" si="30"/>
        <v>0</v>
      </c>
      <c r="K209" s="130">
        <f t="shared" si="30"/>
        <v>1816.87</v>
      </c>
      <c r="L209" s="130">
        <f t="shared" si="30"/>
        <v>1730.35</v>
      </c>
      <c r="M209" s="130">
        <f t="shared" si="30"/>
        <v>86.52</v>
      </c>
      <c r="N209" s="130">
        <f t="shared" si="30"/>
        <v>0</v>
      </c>
      <c r="O209" s="16"/>
      <c r="P209" s="389" t="e">
        <f>+'NĂM 2022'!J74+#REF!+'NĂM 2024'!J80+'NĂM 2025'!J77</f>
        <v>#REF!</v>
      </c>
      <c r="Q209" s="389" t="e">
        <f>+'NĂM 2022'!K74+#REF!+'NĂM 2024'!K80+'NĂM 2025'!K77</f>
        <v>#REF!</v>
      </c>
      <c r="R209" s="389" t="e">
        <f>+'NĂM 2022'!L74+#REF!+'NĂM 2024'!L80+'NĂM 2025'!L77</f>
        <v>#REF!</v>
      </c>
    </row>
    <row r="210" spans="1:18" ht="60">
      <c r="A210" s="8">
        <v>1</v>
      </c>
      <c r="B210" s="353" t="s">
        <v>444</v>
      </c>
      <c r="C210" s="8" t="s">
        <v>445</v>
      </c>
      <c r="D210" s="8"/>
      <c r="E210" s="22" t="s">
        <v>446</v>
      </c>
      <c r="F210" s="8" t="s">
        <v>52</v>
      </c>
      <c r="G210" s="131">
        <f t="shared" si="25"/>
        <v>1396.87</v>
      </c>
      <c r="H210" s="306">
        <v>1330.35</v>
      </c>
      <c r="I210" s="131">
        <v>66.52</v>
      </c>
      <c r="J210" s="15">
        <v>0</v>
      </c>
      <c r="K210" s="134">
        <f t="shared" si="26"/>
        <v>1396.87</v>
      </c>
      <c r="L210" s="134">
        <v>1330.35</v>
      </c>
      <c r="M210" s="134">
        <v>66.52</v>
      </c>
      <c r="N210" s="15"/>
      <c r="O210" s="15"/>
    </row>
    <row r="211" spans="1:18" ht="75">
      <c r="A211" s="8">
        <v>2</v>
      </c>
      <c r="B211" s="353" t="s">
        <v>447</v>
      </c>
      <c r="C211" s="8" t="s">
        <v>445</v>
      </c>
      <c r="D211" s="8"/>
      <c r="E211" s="8" t="s">
        <v>94</v>
      </c>
      <c r="F211" s="8" t="s">
        <v>52</v>
      </c>
      <c r="G211" s="131">
        <f t="shared" si="25"/>
        <v>420</v>
      </c>
      <c r="H211" s="306">
        <v>400</v>
      </c>
      <c r="I211" s="131">
        <v>20</v>
      </c>
      <c r="J211" s="15">
        <v>0</v>
      </c>
      <c r="K211" s="134">
        <f t="shared" si="26"/>
        <v>420</v>
      </c>
      <c r="L211" s="134">
        <v>400</v>
      </c>
      <c r="M211" s="134">
        <v>20</v>
      </c>
      <c r="N211" s="15"/>
      <c r="O211" s="15"/>
    </row>
    <row r="212" spans="1:18" ht="60">
      <c r="A212" s="8">
        <v>3</v>
      </c>
      <c r="B212" s="367" t="s">
        <v>448</v>
      </c>
      <c r="C212" s="8" t="s">
        <v>449</v>
      </c>
      <c r="D212" s="8"/>
      <c r="E212" s="22" t="s">
        <v>450</v>
      </c>
      <c r="F212" s="8" t="s">
        <v>53</v>
      </c>
      <c r="G212" s="131">
        <f t="shared" si="25"/>
        <v>1365</v>
      </c>
      <c r="H212" s="306">
        <v>1300</v>
      </c>
      <c r="I212" s="131">
        <v>65</v>
      </c>
      <c r="J212" s="15"/>
      <c r="K212" s="134">
        <f t="shared" si="26"/>
        <v>0</v>
      </c>
      <c r="L212" s="15"/>
      <c r="M212" s="15"/>
      <c r="N212" s="15"/>
      <c r="O212" s="15"/>
    </row>
    <row r="213" spans="1:18" ht="75">
      <c r="A213" s="8">
        <v>4</v>
      </c>
      <c r="B213" s="353" t="s">
        <v>451</v>
      </c>
      <c r="C213" s="8" t="s">
        <v>452</v>
      </c>
      <c r="D213" s="8"/>
      <c r="E213" s="8" t="s">
        <v>94</v>
      </c>
      <c r="F213" s="8" t="s">
        <v>53</v>
      </c>
      <c r="G213" s="131">
        <f t="shared" si="25"/>
        <v>420</v>
      </c>
      <c r="H213" s="306">
        <v>400</v>
      </c>
      <c r="I213" s="131">
        <v>20</v>
      </c>
      <c r="J213" s="15">
        <v>0</v>
      </c>
      <c r="K213" s="134">
        <f t="shared" si="26"/>
        <v>0</v>
      </c>
      <c r="L213" s="15"/>
      <c r="M213" s="15"/>
      <c r="N213" s="15"/>
      <c r="O213" s="15"/>
    </row>
    <row r="214" spans="1:18" ht="60">
      <c r="A214" s="8">
        <v>5</v>
      </c>
      <c r="B214" s="367" t="s">
        <v>453</v>
      </c>
      <c r="C214" s="8" t="s">
        <v>454</v>
      </c>
      <c r="D214" s="8"/>
      <c r="E214" s="22" t="s">
        <v>455</v>
      </c>
      <c r="F214" s="8" t="s">
        <v>53</v>
      </c>
      <c r="G214" s="131">
        <f t="shared" si="25"/>
        <v>1050</v>
      </c>
      <c r="H214" s="306">
        <v>1000</v>
      </c>
      <c r="I214" s="131">
        <v>50</v>
      </c>
      <c r="J214" s="15">
        <v>0</v>
      </c>
      <c r="K214" s="134">
        <f t="shared" si="26"/>
        <v>0</v>
      </c>
      <c r="L214" s="15"/>
      <c r="M214" s="15"/>
      <c r="N214" s="15"/>
      <c r="O214" s="15"/>
    </row>
    <row r="215" spans="1:18" ht="75">
      <c r="A215" s="8">
        <v>6</v>
      </c>
      <c r="B215" s="353" t="s">
        <v>456</v>
      </c>
      <c r="C215" s="8" t="s">
        <v>454</v>
      </c>
      <c r="D215" s="8"/>
      <c r="E215" s="8" t="s">
        <v>94</v>
      </c>
      <c r="F215" s="8" t="s">
        <v>54</v>
      </c>
      <c r="G215" s="131">
        <f t="shared" si="25"/>
        <v>420</v>
      </c>
      <c r="H215" s="306">
        <v>400</v>
      </c>
      <c r="I215" s="131">
        <v>20</v>
      </c>
      <c r="J215" s="15">
        <v>0</v>
      </c>
      <c r="K215" s="134">
        <f t="shared" si="26"/>
        <v>0</v>
      </c>
      <c r="L215" s="15"/>
      <c r="M215" s="15"/>
      <c r="N215" s="15"/>
      <c r="O215" s="15"/>
    </row>
    <row r="216" spans="1:18" ht="60">
      <c r="A216" s="8">
        <v>7</v>
      </c>
      <c r="B216" s="367" t="s">
        <v>457</v>
      </c>
      <c r="C216" s="8" t="s">
        <v>449</v>
      </c>
      <c r="D216" s="8"/>
      <c r="E216" s="22" t="s">
        <v>458</v>
      </c>
      <c r="F216" s="8" t="s">
        <v>54</v>
      </c>
      <c r="G216" s="131">
        <f t="shared" si="25"/>
        <v>1155</v>
      </c>
      <c r="H216" s="306">
        <v>1100</v>
      </c>
      <c r="I216" s="131">
        <v>55</v>
      </c>
      <c r="J216" s="15">
        <v>0</v>
      </c>
      <c r="K216" s="134">
        <f t="shared" si="26"/>
        <v>0</v>
      </c>
      <c r="L216" s="15"/>
      <c r="M216" s="15"/>
      <c r="N216" s="15"/>
      <c r="O216" s="15"/>
    </row>
    <row r="217" spans="1:18" ht="60">
      <c r="A217" s="8">
        <v>8</v>
      </c>
      <c r="B217" s="353" t="s">
        <v>459</v>
      </c>
      <c r="C217" s="8" t="s">
        <v>460</v>
      </c>
      <c r="D217" s="8"/>
      <c r="E217" s="22" t="s">
        <v>461</v>
      </c>
      <c r="F217" s="8" t="s">
        <v>54</v>
      </c>
      <c r="G217" s="131">
        <f t="shared" si="25"/>
        <v>840</v>
      </c>
      <c r="H217" s="306">
        <v>800</v>
      </c>
      <c r="I217" s="131">
        <v>40</v>
      </c>
      <c r="J217" s="15">
        <v>0</v>
      </c>
      <c r="K217" s="134">
        <f t="shared" si="26"/>
        <v>0</v>
      </c>
      <c r="L217" s="15"/>
      <c r="M217" s="15"/>
      <c r="N217" s="15"/>
      <c r="O217" s="15"/>
    </row>
    <row r="218" spans="1:18" ht="75">
      <c r="A218" s="8">
        <v>9</v>
      </c>
      <c r="B218" s="353" t="s">
        <v>462</v>
      </c>
      <c r="C218" s="8" t="s">
        <v>463</v>
      </c>
      <c r="D218" s="8"/>
      <c r="E218" s="8" t="s">
        <v>94</v>
      </c>
      <c r="F218" s="8" t="s">
        <v>54</v>
      </c>
      <c r="G218" s="131">
        <f t="shared" ref="G218:G269" si="31">H218+I218</f>
        <v>420</v>
      </c>
      <c r="H218" s="306">
        <v>400</v>
      </c>
      <c r="I218" s="131">
        <v>20</v>
      </c>
      <c r="J218" s="15">
        <v>0</v>
      </c>
      <c r="K218" s="134">
        <f t="shared" ref="K218:K269" si="32">L218+M218</f>
        <v>0</v>
      </c>
      <c r="L218" s="15"/>
      <c r="M218" s="15"/>
      <c r="N218" s="15"/>
      <c r="O218" s="15"/>
    </row>
    <row r="219" spans="1:18" ht="60">
      <c r="A219" s="8">
        <v>10</v>
      </c>
      <c r="B219" s="353" t="s">
        <v>464</v>
      </c>
      <c r="C219" s="8" t="s">
        <v>463</v>
      </c>
      <c r="D219" s="8"/>
      <c r="E219" s="22" t="s">
        <v>461</v>
      </c>
      <c r="F219" s="8" t="s">
        <v>55</v>
      </c>
      <c r="G219" s="131">
        <f t="shared" si="31"/>
        <v>822.87</v>
      </c>
      <c r="H219" s="306">
        <v>783.69</v>
      </c>
      <c r="I219" s="131">
        <v>39.18</v>
      </c>
      <c r="J219" s="15">
        <v>0</v>
      </c>
      <c r="K219" s="134">
        <f t="shared" si="32"/>
        <v>0</v>
      </c>
      <c r="L219" s="15"/>
      <c r="M219" s="15"/>
      <c r="N219" s="15"/>
      <c r="O219" s="15"/>
    </row>
    <row r="220" spans="1:18" ht="60">
      <c r="A220" s="8">
        <v>11</v>
      </c>
      <c r="B220" s="353" t="s">
        <v>465</v>
      </c>
      <c r="C220" s="8" t="s">
        <v>454</v>
      </c>
      <c r="D220" s="8"/>
      <c r="E220" s="22" t="s">
        <v>458</v>
      </c>
      <c r="F220" s="8" t="s">
        <v>55</v>
      </c>
      <c r="G220" s="131">
        <f t="shared" si="31"/>
        <v>1260</v>
      </c>
      <c r="H220" s="306">
        <v>1200</v>
      </c>
      <c r="I220" s="131">
        <v>60</v>
      </c>
      <c r="J220" s="15">
        <v>0</v>
      </c>
      <c r="K220" s="134">
        <f t="shared" si="32"/>
        <v>0</v>
      </c>
      <c r="L220" s="15"/>
      <c r="M220" s="15"/>
      <c r="N220" s="15"/>
      <c r="O220" s="15"/>
    </row>
    <row r="221" spans="1:18" ht="60">
      <c r="A221" s="8">
        <v>12</v>
      </c>
      <c r="B221" s="353" t="s">
        <v>466</v>
      </c>
      <c r="C221" s="8" t="s">
        <v>445</v>
      </c>
      <c r="D221" s="8"/>
      <c r="E221" s="22" t="s">
        <v>467</v>
      </c>
      <c r="F221" s="8" t="s">
        <v>55</v>
      </c>
      <c r="G221" s="131">
        <f t="shared" si="31"/>
        <v>315</v>
      </c>
      <c r="H221" s="306">
        <v>300</v>
      </c>
      <c r="I221" s="131">
        <v>15</v>
      </c>
      <c r="J221" s="15">
        <v>0</v>
      </c>
      <c r="K221" s="134">
        <f t="shared" si="32"/>
        <v>0</v>
      </c>
      <c r="L221" s="15"/>
      <c r="M221" s="15"/>
      <c r="N221" s="15"/>
      <c r="O221" s="15"/>
    </row>
    <row r="222" spans="1:18" ht="75">
      <c r="A222" s="8">
        <v>13</v>
      </c>
      <c r="B222" s="353" t="s">
        <v>468</v>
      </c>
      <c r="C222" s="8" t="s">
        <v>469</v>
      </c>
      <c r="D222" s="8"/>
      <c r="E222" s="22" t="s">
        <v>470</v>
      </c>
      <c r="F222" s="8" t="s">
        <v>55</v>
      </c>
      <c r="G222" s="131">
        <f t="shared" si="31"/>
        <v>210</v>
      </c>
      <c r="H222" s="306">
        <v>200</v>
      </c>
      <c r="I222" s="131">
        <v>10</v>
      </c>
      <c r="J222" s="15">
        <v>0</v>
      </c>
      <c r="K222" s="134">
        <f t="shared" si="32"/>
        <v>0</v>
      </c>
      <c r="L222" s="15"/>
      <c r="M222" s="15"/>
      <c r="N222" s="15"/>
      <c r="O222" s="15"/>
    </row>
    <row r="223" spans="1:18" s="14" customFormat="1">
      <c r="A223" s="20" t="s">
        <v>471</v>
      </c>
      <c r="B223" s="368" t="s">
        <v>472</v>
      </c>
      <c r="C223" s="24"/>
      <c r="D223" s="24"/>
      <c r="E223" s="23">
        <v>0</v>
      </c>
      <c r="F223" s="23"/>
      <c r="G223" s="130">
        <f>SUM(G224:G236)</f>
        <v>10098.050000000001</v>
      </c>
      <c r="H223" s="297">
        <f t="shared" ref="H223:N223" si="33">SUM(H224:H236)</f>
        <v>9617.19</v>
      </c>
      <c r="I223" s="130">
        <f t="shared" si="33"/>
        <v>480.85999999999996</v>
      </c>
      <c r="J223" s="130">
        <f t="shared" si="33"/>
        <v>0</v>
      </c>
      <c r="K223" s="130">
        <f t="shared" si="33"/>
        <v>1817.46</v>
      </c>
      <c r="L223" s="130">
        <f t="shared" si="33"/>
        <v>1730.91</v>
      </c>
      <c r="M223" s="130">
        <f t="shared" si="33"/>
        <v>86.55</v>
      </c>
      <c r="N223" s="130">
        <f t="shared" si="33"/>
        <v>0</v>
      </c>
      <c r="O223" s="16"/>
      <c r="P223" s="389" t="e">
        <f>+'NĂM 2022'!J77+#REF!+'NĂM 2024'!J85+'NĂM 2025'!J82</f>
        <v>#REF!</v>
      </c>
      <c r="Q223" s="389" t="e">
        <f>+'NĂM 2022'!K77+#REF!+'NĂM 2024'!K85+'NĂM 2025'!K82</f>
        <v>#REF!</v>
      </c>
      <c r="R223" s="389" t="e">
        <f>+'NĂM 2022'!L77+#REF!+'NĂM 2024'!L85+'NĂM 2025'!L82</f>
        <v>#REF!</v>
      </c>
    </row>
    <row r="224" spans="1:18" ht="75">
      <c r="A224" s="19">
        <v>1</v>
      </c>
      <c r="B224" s="369" t="s">
        <v>473</v>
      </c>
      <c r="C224" s="19" t="s">
        <v>474</v>
      </c>
      <c r="D224" s="19"/>
      <c r="E224" s="8" t="s">
        <v>475</v>
      </c>
      <c r="F224" s="8" t="s">
        <v>52</v>
      </c>
      <c r="G224" s="131">
        <f t="shared" si="31"/>
        <v>1817.46</v>
      </c>
      <c r="H224" s="306">
        <v>1730.91</v>
      </c>
      <c r="I224" s="131">
        <v>86.55</v>
      </c>
      <c r="J224" s="15">
        <v>0</v>
      </c>
      <c r="K224" s="134">
        <f t="shared" si="32"/>
        <v>1817.46</v>
      </c>
      <c r="L224" s="134">
        <v>1730.91</v>
      </c>
      <c r="M224" s="134">
        <v>86.55</v>
      </c>
      <c r="N224" s="15"/>
      <c r="O224" s="15"/>
    </row>
    <row r="225" spans="1:18" ht="75">
      <c r="A225" s="19">
        <v>2</v>
      </c>
      <c r="B225" s="369" t="s">
        <v>476</v>
      </c>
      <c r="C225" s="19" t="s">
        <v>474</v>
      </c>
      <c r="D225" s="19"/>
      <c r="E225" s="8" t="s">
        <v>94</v>
      </c>
      <c r="F225" s="19" t="s">
        <v>53</v>
      </c>
      <c r="G225" s="131">
        <f t="shared" si="31"/>
        <v>468.3</v>
      </c>
      <c r="H225" s="306">
        <v>446</v>
      </c>
      <c r="I225" s="131">
        <v>22.3</v>
      </c>
      <c r="J225" s="15">
        <v>0</v>
      </c>
      <c r="K225" s="134">
        <f t="shared" si="32"/>
        <v>0</v>
      </c>
      <c r="L225" s="15"/>
      <c r="M225" s="15"/>
      <c r="N225" s="15"/>
      <c r="O225" s="15"/>
    </row>
    <row r="226" spans="1:18" ht="75">
      <c r="A226" s="19">
        <v>3</v>
      </c>
      <c r="B226" s="369" t="s">
        <v>477</v>
      </c>
      <c r="C226" s="19" t="s">
        <v>478</v>
      </c>
      <c r="D226" s="19"/>
      <c r="E226" s="8" t="s">
        <v>94</v>
      </c>
      <c r="F226" s="19" t="s">
        <v>53</v>
      </c>
      <c r="G226" s="131">
        <f t="shared" si="31"/>
        <v>468.3</v>
      </c>
      <c r="H226" s="306">
        <v>446</v>
      </c>
      <c r="I226" s="131">
        <v>22.3</v>
      </c>
      <c r="J226" s="15">
        <v>0</v>
      </c>
      <c r="K226" s="134">
        <f t="shared" si="32"/>
        <v>0</v>
      </c>
      <c r="L226" s="15"/>
      <c r="M226" s="15"/>
      <c r="N226" s="15"/>
      <c r="O226" s="15"/>
    </row>
    <row r="227" spans="1:18" ht="30">
      <c r="A227" s="19">
        <v>4</v>
      </c>
      <c r="B227" s="369" t="s">
        <v>479</v>
      </c>
      <c r="C227" s="19" t="s">
        <v>472</v>
      </c>
      <c r="D227" s="19"/>
      <c r="E227" s="19" t="s">
        <v>480</v>
      </c>
      <c r="F227" s="19" t="s">
        <v>53</v>
      </c>
      <c r="G227" s="131">
        <f t="shared" si="31"/>
        <v>315</v>
      </c>
      <c r="H227" s="306">
        <v>300</v>
      </c>
      <c r="I227" s="131">
        <v>15</v>
      </c>
      <c r="J227" s="15">
        <v>0</v>
      </c>
      <c r="K227" s="134">
        <f t="shared" si="32"/>
        <v>0</v>
      </c>
      <c r="L227" s="15"/>
      <c r="M227" s="15"/>
      <c r="N227" s="15"/>
      <c r="O227" s="15"/>
    </row>
    <row r="228" spans="1:18" ht="30">
      <c r="A228" s="19">
        <v>5</v>
      </c>
      <c r="B228" s="369" t="s">
        <v>481</v>
      </c>
      <c r="C228" s="19" t="s">
        <v>482</v>
      </c>
      <c r="D228" s="19"/>
      <c r="E228" s="8" t="s">
        <v>483</v>
      </c>
      <c r="F228" s="19" t="s">
        <v>53</v>
      </c>
      <c r="G228" s="131">
        <f t="shared" si="31"/>
        <v>1323</v>
      </c>
      <c r="H228" s="306">
        <v>1260</v>
      </c>
      <c r="I228" s="131">
        <v>63</v>
      </c>
      <c r="J228" s="15">
        <v>0</v>
      </c>
      <c r="K228" s="134">
        <f t="shared" si="32"/>
        <v>0</v>
      </c>
      <c r="L228" s="15"/>
      <c r="M228" s="15"/>
      <c r="N228" s="15"/>
      <c r="O228" s="15"/>
    </row>
    <row r="229" spans="1:18" ht="30">
      <c r="A229" s="19">
        <v>6</v>
      </c>
      <c r="B229" s="369" t="s">
        <v>484</v>
      </c>
      <c r="C229" s="19" t="s">
        <v>482</v>
      </c>
      <c r="D229" s="19"/>
      <c r="E229" s="8" t="s">
        <v>483</v>
      </c>
      <c r="F229" s="19" t="s">
        <v>53</v>
      </c>
      <c r="G229" s="131">
        <f t="shared" si="31"/>
        <v>1050</v>
      </c>
      <c r="H229" s="306">
        <v>1000</v>
      </c>
      <c r="I229" s="131">
        <v>50</v>
      </c>
      <c r="J229" s="15">
        <v>0</v>
      </c>
      <c r="K229" s="134">
        <f t="shared" si="32"/>
        <v>0</v>
      </c>
      <c r="L229" s="15"/>
      <c r="M229" s="15"/>
      <c r="N229" s="15"/>
      <c r="O229" s="15"/>
    </row>
    <row r="230" spans="1:18" ht="75">
      <c r="A230" s="8">
        <v>7</v>
      </c>
      <c r="B230" s="353" t="s">
        <v>485</v>
      </c>
      <c r="C230" s="8" t="s">
        <v>486</v>
      </c>
      <c r="D230" s="8"/>
      <c r="E230" s="8" t="s">
        <v>128</v>
      </c>
      <c r="F230" s="19" t="s">
        <v>54</v>
      </c>
      <c r="G230" s="131">
        <f t="shared" si="31"/>
        <v>525</v>
      </c>
      <c r="H230" s="306">
        <v>500</v>
      </c>
      <c r="I230" s="131">
        <v>25</v>
      </c>
      <c r="J230" s="15"/>
      <c r="K230" s="134">
        <f t="shared" si="32"/>
        <v>0</v>
      </c>
      <c r="L230" s="15"/>
      <c r="M230" s="15"/>
      <c r="N230" s="15"/>
      <c r="O230" s="15"/>
    </row>
    <row r="231" spans="1:18" ht="30">
      <c r="A231" s="8">
        <v>8</v>
      </c>
      <c r="B231" s="353" t="s">
        <v>487</v>
      </c>
      <c r="C231" s="8" t="s">
        <v>472</v>
      </c>
      <c r="D231" s="8"/>
      <c r="E231" s="8" t="s">
        <v>488</v>
      </c>
      <c r="F231" s="19" t="s">
        <v>54</v>
      </c>
      <c r="G231" s="131">
        <f t="shared" si="31"/>
        <v>420</v>
      </c>
      <c r="H231" s="306">
        <v>400</v>
      </c>
      <c r="I231" s="131">
        <v>20</v>
      </c>
      <c r="J231" s="15"/>
      <c r="K231" s="134">
        <f t="shared" si="32"/>
        <v>0</v>
      </c>
      <c r="L231" s="15"/>
      <c r="M231" s="15"/>
      <c r="N231" s="15"/>
      <c r="O231" s="15"/>
    </row>
    <row r="232" spans="1:18" ht="75">
      <c r="A232" s="8">
        <v>9</v>
      </c>
      <c r="B232" s="353" t="s">
        <v>489</v>
      </c>
      <c r="C232" s="8" t="s">
        <v>472</v>
      </c>
      <c r="D232" s="8"/>
      <c r="E232" s="8" t="s">
        <v>159</v>
      </c>
      <c r="F232" s="19" t="s">
        <v>54</v>
      </c>
      <c r="G232" s="131">
        <f t="shared" si="31"/>
        <v>509.25</v>
      </c>
      <c r="H232" s="306">
        <v>485</v>
      </c>
      <c r="I232" s="131">
        <v>24.25</v>
      </c>
      <c r="J232" s="15"/>
      <c r="K232" s="134">
        <f t="shared" si="32"/>
        <v>0</v>
      </c>
      <c r="L232" s="15"/>
      <c r="M232" s="15"/>
      <c r="N232" s="15"/>
      <c r="O232" s="15"/>
    </row>
    <row r="233" spans="1:18" ht="30">
      <c r="A233" s="8">
        <v>10</v>
      </c>
      <c r="B233" s="353" t="s">
        <v>490</v>
      </c>
      <c r="C233" s="8" t="s">
        <v>472</v>
      </c>
      <c r="D233" s="8"/>
      <c r="E233" s="8" t="s">
        <v>491</v>
      </c>
      <c r="F233" s="19" t="s">
        <v>54</v>
      </c>
      <c r="G233" s="131">
        <f t="shared" si="31"/>
        <v>525</v>
      </c>
      <c r="H233" s="306">
        <v>500</v>
      </c>
      <c r="I233" s="131">
        <v>25</v>
      </c>
      <c r="J233" s="15"/>
      <c r="K233" s="134">
        <f t="shared" si="32"/>
        <v>0</v>
      </c>
      <c r="L233" s="15"/>
      <c r="M233" s="15"/>
      <c r="N233" s="15"/>
      <c r="O233" s="15"/>
    </row>
    <row r="234" spans="1:18" ht="30">
      <c r="A234" s="8">
        <v>11</v>
      </c>
      <c r="B234" s="353" t="s">
        <v>492</v>
      </c>
      <c r="C234" s="8" t="s">
        <v>472</v>
      </c>
      <c r="D234" s="8"/>
      <c r="E234" s="8" t="s">
        <v>493</v>
      </c>
      <c r="F234" s="19" t="s">
        <v>55</v>
      </c>
      <c r="G234" s="131">
        <f t="shared" si="31"/>
        <v>630</v>
      </c>
      <c r="H234" s="306">
        <v>600</v>
      </c>
      <c r="I234" s="131">
        <v>30</v>
      </c>
      <c r="J234" s="15"/>
      <c r="K234" s="134">
        <f t="shared" si="32"/>
        <v>0</v>
      </c>
      <c r="L234" s="15"/>
      <c r="M234" s="15"/>
      <c r="N234" s="15"/>
      <c r="O234" s="15"/>
    </row>
    <row r="235" spans="1:18" ht="75">
      <c r="A235" s="8">
        <v>12</v>
      </c>
      <c r="B235" s="353" t="s">
        <v>494</v>
      </c>
      <c r="C235" s="8" t="s">
        <v>495</v>
      </c>
      <c r="D235" s="8"/>
      <c r="E235" s="8" t="s">
        <v>496</v>
      </c>
      <c r="F235" s="19" t="s">
        <v>55</v>
      </c>
      <c r="G235" s="131">
        <f t="shared" si="31"/>
        <v>1050</v>
      </c>
      <c r="H235" s="306">
        <v>1000</v>
      </c>
      <c r="I235" s="131">
        <v>50</v>
      </c>
      <c r="J235" s="15"/>
      <c r="K235" s="134">
        <f t="shared" si="32"/>
        <v>0</v>
      </c>
      <c r="L235" s="15"/>
      <c r="M235" s="15"/>
      <c r="N235" s="15"/>
      <c r="O235" s="15"/>
    </row>
    <row r="236" spans="1:18" ht="75">
      <c r="A236" s="8">
        <v>13</v>
      </c>
      <c r="B236" s="353" t="s">
        <v>497</v>
      </c>
      <c r="C236" s="8" t="s">
        <v>498</v>
      </c>
      <c r="D236" s="8"/>
      <c r="E236" s="8" t="s">
        <v>326</v>
      </c>
      <c r="F236" s="19" t="s">
        <v>55</v>
      </c>
      <c r="G236" s="131">
        <f t="shared" si="31"/>
        <v>996.74</v>
      </c>
      <c r="H236" s="306">
        <v>949.28</v>
      </c>
      <c r="I236" s="131">
        <v>47.46</v>
      </c>
      <c r="J236" s="15"/>
      <c r="K236" s="134">
        <f t="shared" si="32"/>
        <v>0</v>
      </c>
      <c r="L236" s="15"/>
      <c r="M236" s="15"/>
      <c r="N236" s="15"/>
      <c r="O236" s="15"/>
    </row>
    <row r="237" spans="1:18" s="14" customFormat="1">
      <c r="A237" s="6" t="s">
        <v>499</v>
      </c>
      <c r="B237" s="351" t="s">
        <v>500</v>
      </c>
      <c r="C237" s="24"/>
      <c r="D237" s="24"/>
      <c r="E237" s="23">
        <v>0</v>
      </c>
      <c r="F237" s="23"/>
      <c r="G237" s="130">
        <f>SUM(G238:G269)</f>
        <v>11087.65</v>
      </c>
      <c r="H237" s="297">
        <f t="shared" ref="H237:N237" si="34">SUM(H238:H269)</f>
        <v>10562.25</v>
      </c>
      <c r="I237" s="130">
        <f t="shared" si="34"/>
        <v>525.4</v>
      </c>
      <c r="J237" s="130">
        <f t="shared" si="34"/>
        <v>0</v>
      </c>
      <c r="K237" s="130">
        <f t="shared" si="34"/>
        <v>1995</v>
      </c>
      <c r="L237" s="130">
        <f t="shared" si="34"/>
        <v>1901</v>
      </c>
      <c r="M237" s="130">
        <f t="shared" si="34"/>
        <v>94</v>
      </c>
      <c r="N237" s="130">
        <f t="shared" si="34"/>
        <v>0</v>
      </c>
      <c r="O237" s="16"/>
      <c r="P237" s="389" t="e">
        <f>+'NĂM 2022'!J79+#REF!+'NĂM 2024'!J90+'NĂM 2025'!J86</f>
        <v>#REF!</v>
      </c>
      <c r="Q237" s="389" t="e">
        <f>+'NĂM 2022'!K79+#REF!+'NĂM 2024'!K90+'NĂM 2025'!K86</f>
        <v>#REF!</v>
      </c>
      <c r="R237" s="389" t="e">
        <f>+'NĂM 2022'!L79+#REF!+'NĂM 2024'!L90+'NĂM 2025'!L86</f>
        <v>#REF!</v>
      </c>
    </row>
    <row r="238" spans="1:18" ht="75">
      <c r="A238" s="8">
        <v>1</v>
      </c>
      <c r="B238" s="353" t="s">
        <v>501</v>
      </c>
      <c r="C238" s="8" t="s">
        <v>502</v>
      </c>
      <c r="D238" s="8"/>
      <c r="E238" s="8" t="s">
        <v>94</v>
      </c>
      <c r="F238" s="8" t="s">
        <v>52</v>
      </c>
      <c r="G238" s="137">
        <f>H238+I238</f>
        <v>430.5</v>
      </c>
      <c r="H238" s="310">
        <v>410</v>
      </c>
      <c r="I238" s="137">
        <v>20.5</v>
      </c>
      <c r="J238" s="139">
        <v>0</v>
      </c>
      <c r="K238" s="137">
        <f>L238+M238</f>
        <v>430.5</v>
      </c>
      <c r="L238" s="138">
        <v>410</v>
      </c>
      <c r="M238" s="137">
        <v>20.5</v>
      </c>
      <c r="N238" s="15"/>
      <c r="O238" s="15"/>
    </row>
    <row r="239" spans="1:18" ht="75">
      <c r="A239" s="8">
        <v>2</v>
      </c>
      <c r="B239" s="353" t="s">
        <v>503</v>
      </c>
      <c r="C239" s="8" t="s">
        <v>504</v>
      </c>
      <c r="D239" s="8"/>
      <c r="E239" s="8" t="s">
        <v>94</v>
      </c>
      <c r="F239" s="8" t="s">
        <v>52</v>
      </c>
      <c r="G239" s="137">
        <f>H239+I239</f>
        <v>430.5</v>
      </c>
      <c r="H239" s="310">
        <v>410</v>
      </c>
      <c r="I239" s="137">
        <v>20.5</v>
      </c>
      <c r="J239" s="139">
        <v>0</v>
      </c>
      <c r="K239" s="137">
        <f>L239+M239</f>
        <v>430.5</v>
      </c>
      <c r="L239" s="138">
        <v>410</v>
      </c>
      <c r="M239" s="137">
        <v>20.5</v>
      </c>
      <c r="N239" s="15"/>
      <c r="O239" s="15"/>
    </row>
    <row r="240" spans="1:18" ht="75">
      <c r="A240" s="8">
        <v>3</v>
      </c>
      <c r="B240" s="353" t="s">
        <v>505</v>
      </c>
      <c r="C240" s="8" t="s">
        <v>506</v>
      </c>
      <c r="D240" s="8"/>
      <c r="E240" s="8" t="s">
        <v>94</v>
      </c>
      <c r="F240" s="8" t="s">
        <v>52</v>
      </c>
      <c r="G240" s="137">
        <f t="shared" si="31"/>
        <v>430.5</v>
      </c>
      <c r="H240" s="310">
        <v>410</v>
      </c>
      <c r="I240" s="137">
        <v>20.5</v>
      </c>
      <c r="J240" s="139">
        <v>0</v>
      </c>
      <c r="K240" s="137">
        <f>L240+M240</f>
        <v>430.5</v>
      </c>
      <c r="L240" s="138">
        <v>410</v>
      </c>
      <c r="M240" s="137">
        <v>20.5</v>
      </c>
      <c r="N240" s="15"/>
      <c r="O240" s="15"/>
    </row>
    <row r="241" spans="1:15" ht="75">
      <c r="A241" s="8">
        <v>4</v>
      </c>
      <c r="B241" s="352" t="s">
        <v>818</v>
      </c>
      <c r="C241" s="8" t="s">
        <v>507</v>
      </c>
      <c r="D241" s="8"/>
      <c r="E241" s="8" t="s">
        <v>159</v>
      </c>
      <c r="F241" s="8" t="s">
        <v>52</v>
      </c>
      <c r="G241" s="137">
        <f>H241+I241</f>
        <v>100.7</v>
      </c>
      <c r="H241" s="310">
        <v>96</v>
      </c>
      <c r="I241" s="137">
        <v>4.7</v>
      </c>
      <c r="J241" s="139">
        <v>0</v>
      </c>
      <c r="K241" s="137">
        <f t="shared" si="32"/>
        <v>100.7</v>
      </c>
      <c r="L241" s="138">
        <v>96</v>
      </c>
      <c r="M241" s="137">
        <v>4.7</v>
      </c>
      <c r="N241" s="15"/>
      <c r="O241" s="15"/>
    </row>
    <row r="242" spans="1:15" ht="75">
      <c r="A242" s="8">
        <v>5</v>
      </c>
      <c r="B242" s="353" t="s">
        <v>508</v>
      </c>
      <c r="C242" s="8" t="s">
        <v>509</v>
      </c>
      <c r="D242" s="8"/>
      <c r="E242" s="8" t="s">
        <v>510</v>
      </c>
      <c r="F242" s="8" t="s">
        <v>52</v>
      </c>
      <c r="G242" s="137">
        <f>H242+I242</f>
        <v>503</v>
      </c>
      <c r="H242" s="310">
        <v>480</v>
      </c>
      <c r="I242" s="137">
        <v>23</v>
      </c>
      <c r="J242" s="139">
        <v>0</v>
      </c>
      <c r="K242" s="137">
        <f>L242+M242</f>
        <v>503</v>
      </c>
      <c r="L242" s="138">
        <v>480</v>
      </c>
      <c r="M242" s="138">
        <v>23</v>
      </c>
      <c r="N242" s="15"/>
      <c r="O242" s="15"/>
    </row>
    <row r="243" spans="1:15" ht="75">
      <c r="A243" s="8">
        <v>6</v>
      </c>
      <c r="B243" s="352" t="s">
        <v>819</v>
      </c>
      <c r="C243" s="8" t="s">
        <v>511</v>
      </c>
      <c r="D243" s="8"/>
      <c r="E243" s="8" t="s">
        <v>159</v>
      </c>
      <c r="F243" s="8" t="s">
        <v>52</v>
      </c>
      <c r="G243" s="137">
        <f>H243+I243</f>
        <v>99.8</v>
      </c>
      <c r="H243" s="310">
        <v>95</v>
      </c>
      <c r="I243" s="137">
        <v>4.8</v>
      </c>
      <c r="J243" s="139">
        <v>0</v>
      </c>
      <c r="K243" s="137">
        <f>L243+M243</f>
        <v>99.8</v>
      </c>
      <c r="L243" s="138">
        <v>95</v>
      </c>
      <c r="M243" s="137">
        <v>4.8</v>
      </c>
      <c r="N243" s="15"/>
      <c r="O243" s="15"/>
    </row>
    <row r="244" spans="1:15" ht="75">
      <c r="A244" s="8">
        <v>7</v>
      </c>
      <c r="B244" s="353" t="s">
        <v>512</v>
      </c>
      <c r="C244" s="8" t="s">
        <v>513</v>
      </c>
      <c r="D244" s="8"/>
      <c r="E244" s="8" t="s">
        <v>94</v>
      </c>
      <c r="F244" s="8" t="s">
        <v>53</v>
      </c>
      <c r="G244" s="137">
        <f t="shared" si="31"/>
        <v>483</v>
      </c>
      <c r="H244" s="310">
        <v>460</v>
      </c>
      <c r="I244" s="137">
        <v>23</v>
      </c>
      <c r="J244" s="15">
        <v>0</v>
      </c>
      <c r="K244" s="134">
        <f t="shared" si="32"/>
        <v>0</v>
      </c>
      <c r="L244" s="15"/>
      <c r="M244" s="15"/>
      <c r="N244" s="15"/>
      <c r="O244" s="15"/>
    </row>
    <row r="245" spans="1:15" ht="75">
      <c r="A245" s="8">
        <v>8</v>
      </c>
      <c r="B245" s="353" t="s">
        <v>514</v>
      </c>
      <c r="C245" s="8" t="s">
        <v>515</v>
      </c>
      <c r="D245" s="8"/>
      <c r="E245" s="8" t="s">
        <v>286</v>
      </c>
      <c r="F245" s="8" t="s">
        <v>53</v>
      </c>
      <c r="G245" s="137">
        <f>H245+I245</f>
        <v>483</v>
      </c>
      <c r="H245" s="310">
        <v>460</v>
      </c>
      <c r="I245" s="137">
        <v>23</v>
      </c>
      <c r="J245" s="15">
        <v>0</v>
      </c>
      <c r="K245" s="134">
        <f t="shared" si="32"/>
        <v>0</v>
      </c>
      <c r="L245" s="15"/>
      <c r="M245" s="15"/>
      <c r="N245" s="15"/>
      <c r="O245" s="15"/>
    </row>
    <row r="246" spans="1:15" ht="75">
      <c r="A246" s="8">
        <v>9</v>
      </c>
      <c r="B246" s="353" t="s">
        <v>516</v>
      </c>
      <c r="C246" s="8" t="s">
        <v>511</v>
      </c>
      <c r="D246" s="8"/>
      <c r="E246" s="8" t="s">
        <v>94</v>
      </c>
      <c r="F246" s="8" t="s">
        <v>53</v>
      </c>
      <c r="G246" s="137">
        <f t="shared" si="31"/>
        <v>430.5</v>
      </c>
      <c r="H246" s="310">
        <v>410</v>
      </c>
      <c r="I246" s="137">
        <v>20.5</v>
      </c>
      <c r="J246" s="15">
        <v>0</v>
      </c>
      <c r="K246" s="134">
        <f t="shared" si="32"/>
        <v>0</v>
      </c>
      <c r="L246" s="15"/>
      <c r="M246" s="15"/>
      <c r="N246" s="15"/>
      <c r="O246" s="15"/>
    </row>
    <row r="247" spans="1:15" ht="75">
      <c r="A247" s="8">
        <v>10</v>
      </c>
      <c r="B247" s="370" t="s">
        <v>810</v>
      </c>
      <c r="C247" s="135" t="s">
        <v>334</v>
      </c>
      <c r="D247" s="8"/>
      <c r="E247" s="8" t="s">
        <v>94</v>
      </c>
      <c r="F247" s="8" t="s">
        <v>53</v>
      </c>
      <c r="G247" s="137">
        <f t="shared" si="31"/>
        <v>430.5</v>
      </c>
      <c r="H247" s="310">
        <v>410</v>
      </c>
      <c r="I247" s="137">
        <v>20.5</v>
      </c>
      <c r="J247" s="15">
        <v>0</v>
      </c>
      <c r="K247" s="134">
        <f t="shared" si="32"/>
        <v>0</v>
      </c>
      <c r="L247" s="15"/>
      <c r="M247" s="15"/>
      <c r="N247" s="15"/>
      <c r="O247" s="15"/>
    </row>
    <row r="248" spans="1:15" ht="75">
      <c r="A248" s="8">
        <v>11</v>
      </c>
      <c r="B248" s="352" t="s">
        <v>820</v>
      </c>
      <c r="C248" s="136" t="s">
        <v>334</v>
      </c>
      <c r="D248" s="8"/>
      <c r="E248" s="8" t="s">
        <v>159</v>
      </c>
      <c r="F248" s="8" t="s">
        <v>53</v>
      </c>
      <c r="G248" s="137">
        <f t="shared" si="31"/>
        <v>420</v>
      </c>
      <c r="H248" s="310">
        <v>400</v>
      </c>
      <c r="I248" s="137">
        <v>20</v>
      </c>
      <c r="J248" s="15">
        <v>0</v>
      </c>
      <c r="K248" s="134">
        <f t="shared" si="32"/>
        <v>0</v>
      </c>
      <c r="L248" s="15"/>
      <c r="M248" s="15"/>
      <c r="N248" s="15"/>
      <c r="O248" s="15"/>
    </row>
    <row r="249" spans="1:15" ht="75">
      <c r="A249" s="162">
        <v>12</v>
      </c>
      <c r="B249" s="352" t="s">
        <v>821</v>
      </c>
      <c r="C249" s="8" t="s">
        <v>511</v>
      </c>
      <c r="D249" s="8"/>
      <c r="E249" s="8" t="s">
        <v>159</v>
      </c>
      <c r="F249" s="8" t="s">
        <v>53</v>
      </c>
      <c r="G249" s="137">
        <f t="shared" si="31"/>
        <v>420</v>
      </c>
      <c r="H249" s="310">
        <v>400</v>
      </c>
      <c r="I249" s="137">
        <v>20</v>
      </c>
      <c r="J249" s="15">
        <v>0</v>
      </c>
      <c r="K249" s="134">
        <f t="shared" si="32"/>
        <v>0</v>
      </c>
      <c r="L249" s="15"/>
      <c r="M249" s="15"/>
      <c r="N249" s="15"/>
      <c r="O249" s="15"/>
    </row>
    <row r="250" spans="1:15" ht="75">
      <c r="A250" s="8">
        <v>13</v>
      </c>
      <c r="B250" s="353" t="s">
        <v>517</v>
      </c>
      <c r="C250" s="8" t="s">
        <v>506</v>
      </c>
      <c r="D250" s="8"/>
      <c r="E250" s="8" t="s">
        <v>159</v>
      </c>
      <c r="F250" s="8" t="s">
        <v>53</v>
      </c>
      <c r="G250" s="137">
        <f t="shared" si="31"/>
        <v>420</v>
      </c>
      <c r="H250" s="310">
        <v>400</v>
      </c>
      <c r="I250" s="137">
        <v>20</v>
      </c>
      <c r="J250" s="15">
        <v>0</v>
      </c>
      <c r="K250" s="134">
        <f t="shared" si="32"/>
        <v>0</v>
      </c>
      <c r="L250" s="15"/>
      <c r="M250" s="15"/>
      <c r="N250" s="15"/>
      <c r="O250" s="15"/>
    </row>
    <row r="251" spans="1:15" ht="30">
      <c r="A251" s="8">
        <v>14</v>
      </c>
      <c r="B251" s="353" t="s">
        <v>518</v>
      </c>
      <c r="C251" s="8" t="s">
        <v>502</v>
      </c>
      <c r="D251" s="8"/>
      <c r="E251" s="8" t="s">
        <v>519</v>
      </c>
      <c r="F251" s="8" t="s">
        <v>53</v>
      </c>
      <c r="G251" s="137">
        <f t="shared" si="31"/>
        <v>157.5</v>
      </c>
      <c r="H251" s="310">
        <v>150</v>
      </c>
      <c r="I251" s="137">
        <v>7.5</v>
      </c>
      <c r="J251" s="15">
        <v>0</v>
      </c>
      <c r="K251" s="134">
        <f t="shared" si="32"/>
        <v>0</v>
      </c>
      <c r="L251" s="15"/>
      <c r="M251" s="15"/>
      <c r="N251" s="15"/>
      <c r="O251" s="15"/>
    </row>
    <row r="252" spans="1:15" ht="30">
      <c r="A252" s="8">
        <v>15</v>
      </c>
      <c r="B252" s="353" t="s">
        <v>520</v>
      </c>
      <c r="C252" s="8" t="s">
        <v>502</v>
      </c>
      <c r="D252" s="8"/>
      <c r="E252" s="8" t="s">
        <v>521</v>
      </c>
      <c r="F252" s="8" t="s">
        <v>53</v>
      </c>
      <c r="G252" s="131">
        <f t="shared" si="31"/>
        <v>210</v>
      </c>
      <c r="H252" s="306">
        <v>200</v>
      </c>
      <c r="I252" s="131">
        <v>10</v>
      </c>
      <c r="J252" s="15">
        <v>0</v>
      </c>
      <c r="K252" s="134">
        <f t="shared" si="32"/>
        <v>0</v>
      </c>
      <c r="L252" s="15"/>
      <c r="M252" s="15"/>
      <c r="N252" s="15"/>
      <c r="O252" s="15"/>
    </row>
    <row r="253" spans="1:15" ht="30">
      <c r="A253" s="8">
        <v>16</v>
      </c>
      <c r="B253" s="353" t="s">
        <v>522</v>
      </c>
      <c r="C253" s="8" t="s">
        <v>515</v>
      </c>
      <c r="D253" s="8"/>
      <c r="E253" s="8" t="s">
        <v>523</v>
      </c>
      <c r="F253" s="8" t="s">
        <v>53</v>
      </c>
      <c r="G253" s="137">
        <f t="shared" si="31"/>
        <v>52.5</v>
      </c>
      <c r="H253" s="310">
        <v>50</v>
      </c>
      <c r="I253" s="137">
        <v>2.5</v>
      </c>
      <c r="J253" s="15">
        <v>0</v>
      </c>
      <c r="K253" s="134">
        <f t="shared" si="32"/>
        <v>0</v>
      </c>
      <c r="L253" s="15"/>
      <c r="M253" s="15"/>
      <c r="N253" s="15"/>
      <c r="O253" s="15"/>
    </row>
    <row r="254" spans="1:15" ht="30">
      <c r="A254" s="8">
        <v>17</v>
      </c>
      <c r="B254" s="353" t="s">
        <v>524</v>
      </c>
      <c r="C254" s="8" t="s">
        <v>513</v>
      </c>
      <c r="D254" s="8"/>
      <c r="E254" s="8" t="s">
        <v>525</v>
      </c>
      <c r="F254" s="8" t="s">
        <v>53</v>
      </c>
      <c r="G254" s="131">
        <f t="shared" si="31"/>
        <v>210</v>
      </c>
      <c r="H254" s="306">
        <v>200</v>
      </c>
      <c r="I254" s="131">
        <v>10</v>
      </c>
      <c r="J254" s="15">
        <v>0</v>
      </c>
      <c r="K254" s="134">
        <f t="shared" si="32"/>
        <v>0</v>
      </c>
      <c r="L254" s="15"/>
      <c r="M254" s="15"/>
      <c r="N254" s="15"/>
      <c r="O254" s="15"/>
    </row>
    <row r="255" spans="1:15" ht="75">
      <c r="A255" s="8">
        <v>18</v>
      </c>
      <c r="B255" s="352" t="s">
        <v>822</v>
      </c>
      <c r="C255" s="136" t="s">
        <v>334</v>
      </c>
      <c r="D255" s="8"/>
      <c r="E255" s="8" t="s">
        <v>159</v>
      </c>
      <c r="F255" s="8" t="s">
        <v>54</v>
      </c>
      <c r="G255" s="137">
        <f>H255+I255</f>
        <v>452.5</v>
      </c>
      <c r="H255" s="310">
        <v>431</v>
      </c>
      <c r="I255" s="137">
        <v>21.5</v>
      </c>
      <c r="J255" s="15">
        <v>0</v>
      </c>
      <c r="K255" s="134">
        <f t="shared" si="32"/>
        <v>0</v>
      </c>
      <c r="L255" s="15"/>
      <c r="M255" s="15"/>
      <c r="N255" s="15"/>
      <c r="O255" s="15"/>
    </row>
    <row r="256" spans="1:15" ht="75">
      <c r="A256" s="162">
        <v>19</v>
      </c>
      <c r="B256" s="352" t="s">
        <v>823</v>
      </c>
      <c r="C256" s="8" t="s">
        <v>511</v>
      </c>
      <c r="D256" s="8"/>
      <c r="E256" s="8" t="s">
        <v>159</v>
      </c>
      <c r="F256" s="8" t="s">
        <v>54</v>
      </c>
      <c r="G256" s="137">
        <f t="shared" si="31"/>
        <v>420</v>
      </c>
      <c r="H256" s="310">
        <v>400</v>
      </c>
      <c r="I256" s="137">
        <v>20</v>
      </c>
      <c r="J256" s="15">
        <v>0</v>
      </c>
      <c r="K256" s="134">
        <f t="shared" si="32"/>
        <v>0</v>
      </c>
      <c r="L256" s="15"/>
      <c r="M256" s="15"/>
      <c r="N256" s="15"/>
      <c r="O256" s="15"/>
    </row>
    <row r="257" spans="1:18" ht="75">
      <c r="A257" s="8">
        <v>20</v>
      </c>
      <c r="B257" s="353" t="s">
        <v>526</v>
      </c>
      <c r="C257" s="8" t="s">
        <v>515</v>
      </c>
      <c r="D257" s="8"/>
      <c r="E257" s="8" t="s">
        <v>527</v>
      </c>
      <c r="F257" s="8" t="s">
        <v>54</v>
      </c>
      <c r="G257" s="137">
        <f t="shared" si="31"/>
        <v>420</v>
      </c>
      <c r="H257" s="310">
        <v>400</v>
      </c>
      <c r="I257" s="137">
        <v>20</v>
      </c>
      <c r="J257" s="15">
        <v>0</v>
      </c>
      <c r="K257" s="134">
        <f t="shared" si="32"/>
        <v>0</v>
      </c>
      <c r="L257" s="15"/>
      <c r="M257" s="15"/>
      <c r="N257" s="15"/>
      <c r="O257" s="15"/>
    </row>
    <row r="258" spans="1:18" ht="30">
      <c r="A258" s="8">
        <v>21</v>
      </c>
      <c r="B258" s="353" t="s">
        <v>528</v>
      </c>
      <c r="C258" s="8" t="s">
        <v>529</v>
      </c>
      <c r="D258" s="8"/>
      <c r="E258" s="8" t="s">
        <v>530</v>
      </c>
      <c r="F258" s="8" t="s">
        <v>54</v>
      </c>
      <c r="G258" s="131">
        <f t="shared" si="31"/>
        <v>313.39999999999998</v>
      </c>
      <c r="H258" s="306">
        <v>300</v>
      </c>
      <c r="I258" s="131">
        <v>13.4</v>
      </c>
      <c r="J258" s="15">
        <v>0</v>
      </c>
      <c r="K258" s="134">
        <f t="shared" si="32"/>
        <v>0</v>
      </c>
      <c r="L258" s="15"/>
      <c r="M258" s="15"/>
      <c r="N258" s="15"/>
      <c r="O258" s="15"/>
    </row>
    <row r="259" spans="1:18" ht="30">
      <c r="A259" s="8">
        <v>22</v>
      </c>
      <c r="B259" s="353" t="s">
        <v>531</v>
      </c>
      <c r="C259" s="8" t="s">
        <v>509</v>
      </c>
      <c r="D259" s="8"/>
      <c r="E259" s="8" t="s">
        <v>532</v>
      </c>
      <c r="F259" s="8" t="s">
        <v>54</v>
      </c>
      <c r="G259" s="137">
        <f t="shared" si="31"/>
        <v>262.5</v>
      </c>
      <c r="H259" s="310">
        <v>250</v>
      </c>
      <c r="I259" s="137">
        <v>12.5</v>
      </c>
      <c r="J259" s="15">
        <v>0</v>
      </c>
      <c r="K259" s="134">
        <f t="shared" si="32"/>
        <v>0</v>
      </c>
      <c r="L259" s="15"/>
      <c r="M259" s="15"/>
      <c r="N259" s="15"/>
      <c r="O259" s="15"/>
    </row>
    <row r="260" spans="1:18" ht="30">
      <c r="A260" s="8">
        <v>23</v>
      </c>
      <c r="B260" s="352" t="s">
        <v>811</v>
      </c>
      <c r="C260" s="136" t="s">
        <v>334</v>
      </c>
      <c r="D260" s="8"/>
      <c r="E260" s="8" t="s">
        <v>533</v>
      </c>
      <c r="F260" s="8" t="s">
        <v>54</v>
      </c>
      <c r="G260" s="131">
        <f t="shared" si="31"/>
        <v>315</v>
      </c>
      <c r="H260" s="306">
        <v>300</v>
      </c>
      <c r="I260" s="131">
        <v>15</v>
      </c>
      <c r="J260" s="15">
        <v>0</v>
      </c>
      <c r="K260" s="134">
        <f t="shared" si="32"/>
        <v>0</v>
      </c>
      <c r="L260" s="15"/>
      <c r="M260" s="15"/>
      <c r="N260" s="15"/>
      <c r="O260" s="15"/>
    </row>
    <row r="261" spans="1:18" ht="60">
      <c r="A261" s="8">
        <v>24</v>
      </c>
      <c r="B261" s="353" t="s">
        <v>534</v>
      </c>
      <c r="C261" s="8" t="s">
        <v>509</v>
      </c>
      <c r="D261" s="8"/>
      <c r="E261" s="22" t="s">
        <v>535</v>
      </c>
      <c r="F261" s="8" t="s">
        <v>54</v>
      </c>
      <c r="G261" s="137">
        <f t="shared" si="31"/>
        <v>420</v>
      </c>
      <c r="H261" s="310">
        <v>400</v>
      </c>
      <c r="I261" s="137">
        <v>20</v>
      </c>
      <c r="J261" s="15">
        <v>0</v>
      </c>
      <c r="K261" s="134">
        <f t="shared" si="32"/>
        <v>0</v>
      </c>
      <c r="L261" s="15"/>
      <c r="M261" s="15"/>
      <c r="N261" s="15"/>
      <c r="O261" s="15"/>
    </row>
    <row r="262" spans="1:18" ht="30">
      <c r="A262" s="8">
        <v>25</v>
      </c>
      <c r="B262" s="353" t="s">
        <v>536</v>
      </c>
      <c r="C262" s="8" t="s">
        <v>515</v>
      </c>
      <c r="D262" s="8"/>
      <c r="E262" s="8" t="s">
        <v>537</v>
      </c>
      <c r="F262" s="8" t="s">
        <v>54</v>
      </c>
      <c r="G262" s="131">
        <f t="shared" si="31"/>
        <v>210</v>
      </c>
      <c r="H262" s="306">
        <v>200</v>
      </c>
      <c r="I262" s="131">
        <v>10</v>
      </c>
      <c r="J262" s="15">
        <v>0</v>
      </c>
      <c r="K262" s="134">
        <f t="shared" si="32"/>
        <v>0</v>
      </c>
      <c r="L262" s="15"/>
      <c r="M262" s="15"/>
      <c r="N262" s="15"/>
      <c r="O262" s="15"/>
    </row>
    <row r="263" spans="1:18" ht="30">
      <c r="A263" s="8">
        <v>26</v>
      </c>
      <c r="B263" s="353" t="s">
        <v>538</v>
      </c>
      <c r="C263" s="8" t="s">
        <v>506</v>
      </c>
      <c r="D263" s="8"/>
      <c r="E263" s="8" t="s">
        <v>539</v>
      </c>
      <c r="F263" s="8" t="s">
        <v>54</v>
      </c>
      <c r="G263" s="131">
        <f t="shared" si="31"/>
        <v>210</v>
      </c>
      <c r="H263" s="306">
        <v>200</v>
      </c>
      <c r="I263" s="131">
        <v>10</v>
      </c>
      <c r="J263" s="15">
        <v>0</v>
      </c>
      <c r="K263" s="134">
        <f t="shared" si="32"/>
        <v>0</v>
      </c>
      <c r="L263" s="15"/>
      <c r="M263" s="15"/>
      <c r="N263" s="15"/>
      <c r="O263" s="15"/>
    </row>
    <row r="264" spans="1:18" ht="75">
      <c r="A264" s="8">
        <v>27</v>
      </c>
      <c r="B264" s="352" t="s">
        <v>824</v>
      </c>
      <c r="C264" s="8" t="s">
        <v>334</v>
      </c>
      <c r="D264" s="8"/>
      <c r="E264" s="8" t="s">
        <v>159</v>
      </c>
      <c r="F264" s="8" t="s">
        <v>55</v>
      </c>
      <c r="G264" s="131">
        <f t="shared" si="31"/>
        <v>525</v>
      </c>
      <c r="H264" s="306">
        <v>500</v>
      </c>
      <c r="I264" s="131">
        <v>25</v>
      </c>
      <c r="J264" s="15">
        <v>0</v>
      </c>
      <c r="K264" s="134">
        <f t="shared" si="32"/>
        <v>0</v>
      </c>
      <c r="L264" s="15"/>
      <c r="M264" s="15"/>
      <c r="N264" s="15"/>
      <c r="O264" s="15"/>
    </row>
    <row r="265" spans="1:18" ht="75">
      <c r="A265" s="143">
        <v>28</v>
      </c>
      <c r="B265" s="352" t="s">
        <v>825</v>
      </c>
      <c r="C265" s="8" t="s">
        <v>511</v>
      </c>
      <c r="D265" s="8"/>
      <c r="E265" s="8" t="s">
        <v>159</v>
      </c>
      <c r="F265" s="8">
        <v>2025</v>
      </c>
      <c r="G265" s="131">
        <f t="shared" si="31"/>
        <v>525</v>
      </c>
      <c r="H265" s="306">
        <v>500</v>
      </c>
      <c r="I265" s="131">
        <v>25</v>
      </c>
      <c r="J265" s="15">
        <v>0</v>
      </c>
      <c r="K265" s="134">
        <f t="shared" si="32"/>
        <v>0</v>
      </c>
      <c r="L265" s="15"/>
      <c r="M265" s="15"/>
      <c r="N265" s="15"/>
      <c r="O265" s="15"/>
    </row>
    <row r="266" spans="1:18" ht="30">
      <c r="A266" s="8">
        <v>29</v>
      </c>
      <c r="B266" s="353" t="s">
        <v>540</v>
      </c>
      <c r="C266" s="8" t="s">
        <v>529</v>
      </c>
      <c r="D266" s="8"/>
      <c r="E266" s="8" t="s">
        <v>812</v>
      </c>
      <c r="F266" s="8" t="s">
        <v>55</v>
      </c>
      <c r="G266" s="137">
        <f t="shared" si="31"/>
        <v>430.5</v>
      </c>
      <c r="H266" s="310">
        <v>410</v>
      </c>
      <c r="I266" s="137">
        <v>20.5</v>
      </c>
      <c r="J266" s="15">
        <v>0</v>
      </c>
      <c r="K266" s="134">
        <f t="shared" si="32"/>
        <v>0</v>
      </c>
      <c r="L266" s="15"/>
      <c r="M266" s="15"/>
      <c r="N266" s="15"/>
      <c r="O266" s="15"/>
    </row>
    <row r="267" spans="1:18" ht="30">
      <c r="A267" s="8">
        <v>30</v>
      </c>
      <c r="B267" s="353" t="s">
        <v>541</v>
      </c>
      <c r="C267" s="8" t="s">
        <v>509</v>
      </c>
      <c r="D267" s="8"/>
      <c r="E267" s="8" t="s">
        <v>813</v>
      </c>
      <c r="F267" s="8" t="s">
        <v>55</v>
      </c>
      <c r="G267" s="137">
        <f t="shared" si="31"/>
        <v>430.5</v>
      </c>
      <c r="H267" s="310">
        <v>410</v>
      </c>
      <c r="I267" s="137">
        <v>20.5</v>
      </c>
      <c r="J267" s="15">
        <v>0</v>
      </c>
      <c r="K267" s="134">
        <f t="shared" si="32"/>
        <v>0</v>
      </c>
      <c r="L267" s="15"/>
      <c r="M267" s="15"/>
      <c r="N267" s="15"/>
      <c r="O267" s="15"/>
    </row>
    <row r="268" spans="1:18" ht="75">
      <c r="A268" s="8">
        <v>31</v>
      </c>
      <c r="B268" s="353" t="s">
        <v>542</v>
      </c>
      <c r="C268" s="8" t="s">
        <v>502</v>
      </c>
      <c r="D268" s="8"/>
      <c r="E268" s="8" t="s">
        <v>510</v>
      </c>
      <c r="F268" s="8" t="s">
        <v>55</v>
      </c>
      <c r="G268" s="137">
        <f t="shared" si="31"/>
        <v>336</v>
      </c>
      <c r="H268" s="310">
        <v>320</v>
      </c>
      <c r="I268" s="137">
        <v>16</v>
      </c>
      <c r="J268" s="15">
        <v>0</v>
      </c>
      <c r="K268" s="134">
        <f t="shared" si="32"/>
        <v>0</v>
      </c>
      <c r="L268" s="15"/>
      <c r="M268" s="15"/>
      <c r="N268" s="15"/>
      <c r="O268" s="15"/>
    </row>
    <row r="269" spans="1:18" ht="75">
      <c r="A269" s="8">
        <v>32</v>
      </c>
      <c r="B269" s="353" t="s">
        <v>543</v>
      </c>
      <c r="C269" s="8" t="s">
        <v>502</v>
      </c>
      <c r="D269" s="8"/>
      <c r="E269" s="8" t="s">
        <v>510</v>
      </c>
      <c r="F269" s="8" t="s">
        <v>55</v>
      </c>
      <c r="G269" s="137">
        <f t="shared" si="31"/>
        <v>105.25</v>
      </c>
      <c r="H269" s="310">
        <v>100.25</v>
      </c>
      <c r="I269" s="137">
        <v>5</v>
      </c>
      <c r="J269" s="15">
        <v>0</v>
      </c>
      <c r="K269" s="134">
        <f t="shared" si="32"/>
        <v>0</v>
      </c>
      <c r="L269" s="15"/>
      <c r="M269" s="15"/>
      <c r="N269" s="15"/>
      <c r="O269" s="15"/>
    </row>
    <row r="270" spans="1:18" s="18" customFormat="1" ht="75" hidden="1">
      <c r="A270" s="252" t="s">
        <v>840</v>
      </c>
      <c r="B270" s="253" t="s">
        <v>841</v>
      </c>
      <c r="C270" s="253"/>
      <c r="D270" s="253"/>
      <c r="E270" s="253"/>
      <c r="F270" s="254"/>
      <c r="G270" s="255">
        <f>G271+G272+G273</f>
        <v>33294</v>
      </c>
      <c r="H270" s="313">
        <f t="shared" ref="H270:I270" si="35">H271+H272+H273</f>
        <v>31708</v>
      </c>
      <c r="I270" s="255">
        <f t="shared" si="35"/>
        <v>1586.0000000000011</v>
      </c>
      <c r="J270" s="255">
        <f t="shared" ref="J270:O270" si="36">J271</f>
        <v>0</v>
      </c>
      <c r="K270" s="255">
        <f t="shared" si="36"/>
        <v>7764</v>
      </c>
      <c r="L270" s="255">
        <f t="shared" si="36"/>
        <v>7395</v>
      </c>
      <c r="M270" s="255">
        <f t="shared" si="36"/>
        <v>369</v>
      </c>
      <c r="N270" s="255">
        <f t="shared" si="36"/>
        <v>0</v>
      </c>
      <c r="O270" s="255">
        <f t="shared" si="36"/>
        <v>0</v>
      </c>
      <c r="P270" s="392"/>
      <c r="Q270" s="392"/>
      <c r="R270" s="392"/>
    </row>
    <row r="271" spans="1:18" ht="105" hidden="1">
      <c r="A271" s="256">
        <v>1</v>
      </c>
      <c r="B271" s="257" t="s">
        <v>842</v>
      </c>
      <c r="C271" s="257"/>
      <c r="D271" s="257"/>
      <c r="E271" s="257"/>
      <c r="F271" s="9" t="s">
        <v>31</v>
      </c>
      <c r="G271" s="258">
        <f>H271+I271</f>
        <v>11231.857099999999</v>
      </c>
      <c r="H271" s="314">
        <v>10670.264244999998</v>
      </c>
      <c r="I271" s="258">
        <v>561.59285500000078</v>
      </c>
      <c r="J271" s="259"/>
      <c r="K271" s="258">
        <f>L271+M271</f>
        <v>7764</v>
      </c>
      <c r="L271" s="258">
        <v>7395</v>
      </c>
      <c r="M271" s="260">
        <v>369</v>
      </c>
      <c r="N271" s="259"/>
      <c r="O271" s="261"/>
    </row>
    <row r="272" spans="1:18" ht="90" hidden="1">
      <c r="A272" s="256">
        <v>2</v>
      </c>
      <c r="B272" s="257" t="s">
        <v>843</v>
      </c>
      <c r="C272" s="257"/>
      <c r="D272" s="257"/>
      <c r="E272" s="257"/>
      <c r="F272" s="9" t="s">
        <v>33</v>
      </c>
      <c r="G272" s="258">
        <f>H272+I272</f>
        <v>8824.8572000000004</v>
      </c>
      <c r="H272" s="314">
        <v>8383.6143400000001</v>
      </c>
      <c r="I272" s="258">
        <v>441.24286000000029</v>
      </c>
      <c r="J272" s="259"/>
      <c r="K272" s="259"/>
      <c r="L272" s="259"/>
      <c r="M272" s="259"/>
      <c r="N272" s="259"/>
      <c r="O272" s="261"/>
    </row>
    <row r="273" spans="1:18" ht="90" hidden="1">
      <c r="A273" s="256">
        <v>3</v>
      </c>
      <c r="B273" s="257" t="s">
        <v>844</v>
      </c>
      <c r="C273" s="257"/>
      <c r="D273" s="257"/>
      <c r="E273" s="257"/>
      <c r="F273" s="9" t="s">
        <v>33</v>
      </c>
      <c r="G273" s="258">
        <f>H273+I273</f>
        <v>13237.2857</v>
      </c>
      <c r="H273" s="314">
        <f>11833.121415+821</f>
        <v>12654.121415</v>
      </c>
      <c r="I273" s="258">
        <f>1404.164285-821</f>
        <v>583.16428500000006</v>
      </c>
      <c r="J273" s="259"/>
      <c r="K273" s="259"/>
      <c r="L273" s="259"/>
      <c r="M273" s="259"/>
      <c r="N273" s="259"/>
      <c r="O273" s="261"/>
    </row>
    <row r="274" spans="1:18" s="18" customFormat="1" ht="90" hidden="1">
      <c r="A274" s="17" t="s">
        <v>845</v>
      </c>
      <c r="B274" s="253" t="s">
        <v>846</v>
      </c>
      <c r="C274" s="253"/>
      <c r="D274" s="253"/>
      <c r="E274" s="253"/>
      <c r="F274" s="6"/>
      <c r="G274" s="262">
        <f>G275</f>
        <v>3209</v>
      </c>
      <c r="H274" s="315">
        <f t="shared" ref="H274:O274" si="37">H275</f>
        <v>3056</v>
      </c>
      <c r="I274" s="262">
        <f t="shared" si="37"/>
        <v>153</v>
      </c>
      <c r="J274" s="262">
        <f t="shared" si="37"/>
        <v>0</v>
      </c>
      <c r="K274" s="262">
        <f t="shared" si="37"/>
        <v>0</v>
      </c>
      <c r="L274" s="262">
        <f t="shared" si="37"/>
        <v>0</v>
      </c>
      <c r="M274" s="262">
        <f t="shared" si="37"/>
        <v>0</v>
      </c>
      <c r="N274" s="262">
        <f t="shared" si="37"/>
        <v>0</v>
      </c>
      <c r="O274" s="262">
        <f t="shared" si="37"/>
        <v>0</v>
      </c>
      <c r="P274" s="392"/>
      <c r="Q274" s="392"/>
      <c r="R274" s="392"/>
    </row>
    <row r="275" spans="1:18" ht="105" hidden="1">
      <c r="A275" s="15">
        <v>1</v>
      </c>
      <c r="B275" s="243" t="s">
        <v>847</v>
      </c>
      <c r="C275" s="243"/>
      <c r="D275" s="243"/>
      <c r="E275" s="243"/>
      <c r="F275" s="8"/>
      <c r="G275" s="250">
        <f>H275+I275</f>
        <v>3209</v>
      </c>
      <c r="H275" s="302">
        <v>3056</v>
      </c>
      <c r="I275" s="263">
        <v>153</v>
      </c>
      <c r="J275" s="264"/>
      <c r="K275" s="265"/>
      <c r="L275" s="264"/>
      <c r="M275" s="264"/>
      <c r="N275" s="264"/>
      <c r="O275" s="15"/>
    </row>
    <row r="276" spans="1:18" s="18" customFormat="1" ht="120" hidden="1">
      <c r="A276" s="252" t="s">
        <v>848</v>
      </c>
      <c r="B276" s="253" t="s">
        <v>849</v>
      </c>
      <c r="C276" s="253"/>
      <c r="D276" s="253"/>
      <c r="E276" s="253"/>
      <c r="F276" s="266"/>
      <c r="G276" s="348">
        <f t="shared" ref="G276:N276" si="38">SUM(G277:G292)</f>
        <v>139558</v>
      </c>
      <c r="H276" s="348">
        <f t="shared" si="38"/>
        <v>122249</v>
      </c>
      <c r="I276" s="348">
        <f t="shared" si="38"/>
        <v>17309</v>
      </c>
      <c r="J276" s="348">
        <f t="shared" si="38"/>
        <v>0</v>
      </c>
      <c r="K276" s="348">
        <f t="shared" si="38"/>
        <v>29997</v>
      </c>
      <c r="L276" s="348">
        <f t="shared" si="38"/>
        <v>27339</v>
      </c>
      <c r="M276" s="348">
        <f t="shared" si="38"/>
        <v>2658</v>
      </c>
      <c r="N276" s="348">
        <f t="shared" si="38"/>
        <v>0</v>
      </c>
      <c r="O276" s="349"/>
      <c r="P276" s="392"/>
      <c r="Q276" s="392"/>
      <c r="R276" s="392"/>
    </row>
    <row r="277" spans="1:18" hidden="1">
      <c r="A277" s="267"/>
      <c r="B277" s="268" t="s">
        <v>850</v>
      </c>
      <c r="C277" s="261"/>
      <c r="D277" s="261"/>
      <c r="E277" s="261"/>
      <c r="F277" s="260"/>
      <c r="G277" s="260"/>
      <c r="H277" s="314"/>
      <c r="I277" s="260"/>
      <c r="J277" s="260"/>
      <c r="K277" s="265"/>
      <c r="L277" s="260"/>
      <c r="M277" s="260"/>
      <c r="N277" s="260"/>
      <c r="O277" s="261"/>
    </row>
    <row r="278" spans="1:18" ht="30" hidden="1">
      <c r="A278" s="256">
        <v>1</v>
      </c>
      <c r="B278" s="243" t="s">
        <v>851</v>
      </c>
      <c r="C278" s="9" t="s">
        <v>852</v>
      </c>
      <c r="D278" s="9"/>
      <c r="E278" s="269" t="s">
        <v>853</v>
      </c>
      <c r="F278" s="9" t="s">
        <v>854</v>
      </c>
      <c r="G278" s="270">
        <f>H278+I278</f>
        <v>14720</v>
      </c>
      <c r="H278" s="314">
        <v>12800</v>
      </c>
      <c r="I278" s="271">
        <v>1920</v>
      </c>
      <c r="J278" s="260"/>
      <c r="K278" s="265">
        <f>L278+M278</f>
        <v>4416</v>
      </c>
      <c r="L278" s="260">
        <v>3933</v>
      </c>
      <c r="M278" s="260">
        <v>483</v>
      </c>
      <c r="N278" s="260"/>
      <c r="O278" s="9"/>
    </row>
    <row r="279" spans="1:18" ht="30" hidden="1">
      <c r="A279" s="256">
        <v>2</v>
      </c>
      <c r="B279" s="243" t="s">
        <v>855</v>
      </c>
      <c r="C279" s="9" t="s">
        <v>856</v>
      </c>
      <c r="D279" s="9"/>
      <c r="E279" s="269" t="s">
        <v>857</v>
      </c>
      <c r="F279" s="9" t="s">
        <v>33</v>
      </c>
      <c r="G279" s="270">
        <f t="shared" ref="G279:G292" si="39">H279+I279</f>
        <v>26496</v>
      </c>
      <c r="H279" s="314">
        <v>23040</v>
      </c>
      <c r="I279" s="271">
        <v>3456</v>
      </c>
      <c r="J279" s="260"/>
      <c r="K279" s="265"/>
      <c r="L279" s="260"/>
      <c r="M279" s="260"/>
      <c r="N279" s="260"/>
      <c r="O279" s="9"/>
    </row>
    <row r="280" spans="1:18" hidden="1">
      <c r="A280" s="267"/>
      <c r="B280" s="268" t="s">
        <v>858</v>
      </c>
      <c r="C280" s="261"/>
      <c r="D280" s="261"/>
      <c r="E280" s="261"/>
      <c r="F280" s="260"/>
      <c r="G280" s="270"/>
      <c r="H280" s="314"/>
      <c r="I280" s="271"/>
      <c r="J280" s="260"/>
      <c r="K280" s="265"/>
      <c r="L280" s="260"/>
      <c r="M280" s="260"/>
      <c r="N280" s="260"/>
      <c r="O280" s="261"/>
    </row>
    <row r="281" spans="1:18" ht="75" hidden="1">
      <c r="A281" s="256">
        <v>1</v>
      </c>
      <c r="B281" s="272" t="s">
        <v>859</v>
      </c>
      <c r="C281" s="269" t="s">
        <v>860</v>
      </c>
      <c r="D281" s="269"/>
      <c r="E281" s="269" t="s">
        <v>861</v>
      </c>
      <c r="F281" s="9" t="s">
        <v>854</v>
      </c>
      <c r="G281" s="270">
        <f t="shared" si="39"/>
        <v>24840</v>
      </c>
      <c r="H281" s="314">
        <v>21600</v>
      </c>
      <c r="I281" s="271">
        <v>3240</v>
      </c>
      <c r="J281" s="260"/>
      <c r="K281" s="265">
        <f t="shared" ref="K281:K288" si="40">L281+M281</f>
        <v>7452</v>
      </c>
      <c r="L281" s="260">
        <v>7106</v>
      </c>
      <c r="M281" s="260">
        <v>346</v>
      </c>
      <c r="N281" s="260"/>
      <c r="O281" s="9"/>
    </row>
    <row r="282" spans="1:18" ht="45" hidden="1">
      <c r="A282" s="256">
        <v>2</v>
      </c>
      <c r="B282" s="272" t="s">
        <v>862</v>
      </c>
      <c r="C282" s="269" t="s">
        <v>863</v>
      </c>
      <c r="D282" s="269"/>
      <c r="E282" s="269" t="s">
        <v>864</v>
      </c>
      <c r="F282" s="9" t="s">
        <v>33</v>
      </c>
      <c r="G282" s="270">
        <f t="shared" si="39"/>
        <v>14949</v>
      </c>
      <c r="H282" s="314">
        <v>13449</v>
      </c>
      <c r="I282" s="271">
        <v>1500</v>
      </c>
      <c r="J282" s="260"/>
      <c r="K282" s="265"/>
      <c r="L282" s="260"/>
      <c r="M282" s="260"/>
      <c r="N282" s="260"/>
      <c r="O282" s="9"/>
    </row>
    <row r="283" spans="1:18" hidden="1">
      <c r="A283" s="267"/>
      <c r="B283" s="268" t="s">
        <v>865</v>
      </c>
      <c r="C283" s="261"/>
      <c r="D283" s="261"/>
      <c r="E283" s="261"/>
      <c r="F283" s="260"/>
      <c r="G283" s="270"/>
      <c r="H283" s="314"/>
      <c r="I283" s="271"/>
      <c r="J283" s="260"/>
      <c r="K283" s="265"/>
      <c r="L283" s="260"/>
      <c r="M283" s="260"/>
      <c r="N283" s="260"/>
      <c r="O283" s="261"/>
    </row>
    <row r="284" spans="1:18" ht="75" hidden="1">
      <c r="A284" s="256">
        <v>1</v>
      </c>
      <c r="B284" s="272" t="s">
        <v>866</v>
      </c>
      <c r="C284" s="269" t="s">
        <v>867</v>
      </c>
      <c r="D284" s="269"/>
      <c r="E284" s="269" t="s">
        <v>868</v>
      </c>
      <c r="F284" s="9" t="s">
        <v>854</v>
      </c>
      <c r="G284" s="270">
        <f t="shared" si="39"/>
        <v>11040</v>
      </c>
      <c r="H284" s="314">
        <v>9600</v>
      </c>
      <c r="I284" s="271">
        <v>1440</v>
      </c>
      <c r="J284" s="260"/>
      <c r="K284" s="265">
        <f t="shared" si="40"/>
        <v>3312</v>
      </c>
      <c r="L284" s="260">
        <v>2878</v>
      </c>
      <c r="M284" s="260">
        <v>434</v>
      </c>
      <c r="N284" s="260"/>
      <c r="O284" s="269"/>
    </row>
    <row r="285" spans="1:18" hidden="1">
      <c r="A285" s="267"/>
      <c r="B285" s="268" t="s">
        <v>869</v>
      </c>
      <c r="C285" s="261"/>
      <c r="D285" s="261"/>
      <c r="E285" s="261"/>
      <c r="F285" s="260"/>
      <c r="G285" s="270"/>
      <c r="H285" s="314"/>
      <c r="I285" s="271"/>
      <c r="J285" s="260"/>
      <c r="K285" s="265">
        <f t="shared" si="40"/>
        <v>0</v>
      </c>
      <c r="L285" s="260"/>
      <c r="M285" s="260"/>
      <c r="N285" s="260"/>
      <c r="O285" s="261"/>
    </row>
    <row r="286" spans="1:18" ht="45" hidden="1">
      <c r="A286" s="256">
        <v>1</v>
      </c>
      <c r="B286" s="243" t="s">
        <v>870</v>
      </c>
      <c r="C286" s="9" t="s">
        <v>871</v>
      </c>
      <c r="D286" s="9"/>
      <c r="E286" s="269" t="s">
        <v>872</v>
      </c>
      <c r="F286" s="9" t="s">
        <v>854</v>
      </c>
      <c r="G286" s="270">
        <f t="shared" si="39"/>
        <v>25760</v>
      </c>
      <c r="H286" s="314">
        <v>22400</v>
      </c>
      <c r="I286" s="271">
        <v>3360</v>
      </c>
      <c r="J286" s="260"/>
      <c r="K286" s="265">
        <f t="shared" si="40"/>
        <v>8128</v>
      </c>
      <c r="L286" s="260">
        <v>7728</v>
      </c>
      <c r="M286" s="260">
        <v>400</v>
      </c>
      <c r="N286" s="260"/>
      <c r="O286" s="269"/>
    </row>
    <row r="287" spans="1:18" hidden="1">
      <c r="A287" s="267"/>
      <c r="B287" s="268" t="s">
        <v>873</v>
      </c>
      <c r="C287" s="261"/>
      <c r="D287" s="261"/>
      <c r="E287" s="267"/>
      <c r="F287" s="260"/>
      <c r="G287" s="270"/>
      <c r="H287" s="314"/>
      <c r="I287" s="271"/>
      <c r="J287" s="260"/>
      <c r="K287" s="265">
        <f t="shared" si="40"/>
        <v>0</v>
      </c>
      <c r="L287" s="260"/>
      <c r="M287" s="260"/>
      <c r="N287" s="260"/>
      <c r="O287" s="261"/>
    </row>
    <row r="288" spans="1:18" ht="60" hidden="1">
      <c r="A288" s="256">
        <v>1</v>
      </c>
      <c r="B288" s="272" t="s">
        <v>874</v>
      </c>
      <c r="C288" s="269" t="s">
        <v>875</v>
      </c>
      <c r="D288" s="269"/>
      <c r="E288" s="269" t="s">
        <v>876</v>
      </c>
      <c r="F288" s="9" t="s">
        <v>854</v>
      </c>
      <c r="G288" s="270">
        <f t="shared" si="39"/>
        <v>8280</v>
      </c>
      <c r="H288" s="314">
        <v>7200</v>
      </c>
      <c r="I288" s="271">
        <v>1080</v>
      </c>
      <c r="J288" s="260"/>
      <c r="K288" s="265">
        <f t="shared" si="40"/>
        <v>2484</v>
      </c>
      <c r="L288" s="260">
        <v>2099</v>
      </c>
      <c r="M288" s="260">
        <v>385</v>
      </c>
      <c r="N288" s="260"/>
      <c r="O288" s="269"/>
    </row>
    <row r="289" spans="1:18" hidden="1">
      <c r="A289" s="267"/>
      <c r="B289" s="268" t="s">
        <v>877</v>
      </c>
      <c r="C289" s="261"/>
      <c r="D289" s="261"/>
      <c r="E289" s="261"/>
      <c r="F289" s="260"/>
      <c r="G289" s="270">
        <f t="shared" si="39"/>
        <v>0</v>
      </c>
      <c r="H289" s="314"/>
      <c r="I289" s="271"/>
      <c r="J289" s="260"/>
      <c r="K289" s="265">
        <f>L289+M289</f>
        <v>0</v>
      </c>
      <c r="L289" s="260"/>
      <c r="M289" s="260"/>
      <c r="N289" s="260"/>
      <c r="O289" s="261"/>
    </row>
    <row r="290" spans="1:18" ht="45" hidden="1">
      <c r="A290" s="256">
        <v>1</v>
      </c>
      <c r="B290" s="243" t="s">
        <v>878</v>
      </c>
      <c r="C290" s="9" t="s">
        <v>879</v>
      </c>
      <c r="D290" s="9"/>
      <c r="E290" s="9" t="s">
        <v>880</v>
      </c>
      <c r="F290" s="9" t="s">
        <v>854</v>
      </c>
      <c r="G290" s="270">
        <f t="shared" si="39"/>
        <v>5193</v>
      </c>
      <c r="H290" s="314">
        <v>4960</v>
      </c>
      <c r="I290" s="271">
        <v>233</v>
      </c>
      <c r="J290" s="260"/>
      <c r="K290" s="265">
        <f>L290+M290</f>
        <v>1721</v>
      </c>
      <c r="L290" s="260">
        <v>1488</v>
      </c>
      <c r="M290" s="260">
        <v>233</v>
      </c>
      <c r="N290" s="260"/>
      <c r="O290" s="269"/>
    </row>
    <row r="291" spans="1:18" hidden="1">
      <c r="A291" s="267"/>
      <c r="B291" s="268" t="s">
        <v>881</v>
      </c>
      <c r="C291" s="261"/>
      <c r="D291" s="261"/>
      <c r="E291" s="261"/>
      <c r="F291" s="260"/>
      <c r="G291" s="270">
        <f t="shared" si="39"/>
        <v>0</v>
      </c>
      <c r="H291" s="314"/>
      <c r="I291" s="271"/>
      <c r="J291" s="260"/>
      <c r="K291" s="260"/>
      <c r="L291" s="260"/>
      <c r="M291" s="260"/>
      <c r="N291" s="260"/>
      <c r="O291" s="261"/>
    </row>
    <row r="292" spans="1:18" ht="30" hidden="1">
      <c r="A292" s="256">
        <v>1</v>
      </c>
      <c r="B292" s="273" t="s">
        <v>882</v>
      </c>
      <c r="C292" s="10" t="s">
        <v>883</v>
      </c>
      <c r="D292" s="10"/>
      <c r="E292" s="9" t="s">
        <v>884</v>
      </c>
      <c r="F292" s="9" t="s">
        <v>854</v>
      </c>
      <c r="G292" s="270">
        <f t="shared" si="39"/>
        <v>8280</v>
      </c>
      <c r="H292" s="314">
        <v>7200</v>
      </c>
      <c r="I292" s="271">
        <v>1080</v>
      </c>
      <c r="J292" s="260"/>
      <c r="K292" s="265">
        <f>L292+M292</f>
        <v>2484</v>
      </c>
      <c r="L292" s="260">
        <v>2107</v>
      </c>
      <c r="M292" s="260">
        <v>377</v>
      </c>
      <c r="N292" s="260"/>
      <c r="O292" s="269"/>
    </row>
    <row r="293" spans="1:18" s="7" customFormat="1" ht="71.25" hidden="1">
      <c r="A293" s="274" t="s">
        <v>549</v>
      </c>
      <c r="B293" s="238" t="s">
        <v>885</v>
      </c>
      <c r="C293" s="275"/>
      <c r="D293" s="275"/>
      <c r="E293" s="275"/>
      <c r="F293" s="275"/>
      <c r="G293" s="276">
        <f>G294+G295</f>
        <v>158200</v>
      </c>
      <c r="H293" s="316">
        <f t="shared" ref="H293:N293" si="41">H294+H295</f>
        <v>150667</v>
      </c>
      <c r="I293" s="277">
        <f t="shared" si="41"/>
        <v>7533</v>
      </c>
      <c r="J293" s="276">
        <f t="shared" si="41"/>
        <v>0</v>
      </c>
      <c r="K293" s="276">
        <f t="shared" si="41"/>
        <v>28476</v>
      </c>
      <c r="L293" s="276">
        <f t="shared" si="41"/>
        <v>27120</v>
      </c>
      <c r="M293" s="276">
        <f t="shared" si="41"/>
        <v>1356</v>
      </c>
      <c r="N293" s="276">
        <f t="shared" si="41"/>
        <v>0</v>
      </c>
      <c r="O293" s="278"/>
      <c r="P293" s="387"/>
      <c r="Q293" s="387"/>
      <c r="R293" s="387"/>
    </row>
    <row r="294" spans="1:18" ht="165" hidden="1">
      <c r="A294" s="256">
        <v>1</v>
      </c>
      <c r="B294" s="243" t="s">
        <v>886</v>
      </c>
      <c r="C294" s="279"/>
      <c r="D294" s="279"/>
      <c r="E294" s="279"/>
      <c r="F294" s="9" t="s">
        <v>854</v>
      </c>
      <c r="G294" s="280">
        <f>H294+I294</f>
        <v>42902</v>
      </c>
      <c r="H294" s="317">
        <v>40860</v>
      </c>
      <c r="I294" s="281">
        <v>2042</v>
      </c>
      <c r="J294" s="260"/>
      <c r="K294" s="280">
        <f>L294+M294</f>
        <v>28476</v>
      </c>
      <c r="L294" s="260">
        <v>27120</v>
      </c>
      <c r="M294" s="260">
        <v>1356</v>
      </c>
      <c r="N294" s="260"/>
      <c r="O294" s="261"/>
    </row>
    <row r="295" spans="1:18" ht="165" hidden="1">
      <c r="A295" s="256">
        <v>2</v>
      </c>
      <c r="B295" s="243" t="s">
        <v>887</v>
      </c>
      <c r="C295" s="279"/>
      <c r="D295" s="279"/>
      <c r="E295" s="279"/>
      <c r="F295" s="9" t="s">
        <v>33</v>
      </c>
      <c r="G295" s="280">
        <f>H295+I295</f>
        <v>115298</v>
      </c>
      <c r="H295" s="317">
        <v>109807</v>
      </c>
      <c r="I295" s="281">
        <v>5491</v>
      </c>
      <c r="J295" s="260"/>
      <c r="K295" s="260"/>
      <c r="L295" s="260"/>
      <c r="M295" s="260"/>
      <c r="N295" s="260"/>
      <c r="O295" s="261"/>
    </row>
    <row r="296" spans="1:18" s="7" customFormat="1" ht="85.5" hidden="1">
      <c r="A296" s="274" t="s">
        <v>550</v>
      </c>
      <c r="B296" s="238" t="s">
        <v>888</v>
      </c>
      <c r="C296" s="238"/>
      <c r="D296" s="238"/>
      <c r="E296" s="238"/>
      <c r="F296" s="282"/>
      <c r="G296" s="276">
        <f t="shared" ref="G296:G301" si="42">H296+I296</f>
        <v>45908</v>
      </c>
      <c r="H296" s="316">
        <f>H297+H298+H299+H301</f>
        <v>43722</v>
      </c>
      <c r="I296" s="277">
        <f t="shared" ref="I296:N296" si="43">I297+I298+I299+I301</f>
        <v>2186</v>
      </c>
      <c r="J296" s="276">
        <f t="shared" si="43"/>
        <v>0</v>
      </c>
      <c r="K296" s="276">
        <f t="shared" si="43"/>
        <v>8285</v>
      </c>
      <c r="L296" s="276">
        <f t="shared" si="43"/>
        <v>7890</v>
      </c>
      <c r="M296" s="276">
        <f t="shared" si="43"/>
        <v>395</v>
      </c>
      <c r="N296" s="276">
        <f t="shared" si="43"/>
        <v>0</v>
      </c>
      <c r="O296" s="278"/>
      <c r="P296" s="387"/>
      <c r="Q296" s="387"/>
      <c r="R296" s="387"/>
    </row>
    <row r="297" spans="1:18" ht="60" hidden="1">
      <c r="A297" s="256">
        <v>1</v>
      </c>
      <c r="B297" s="283" t="s">
        <v>889</v>
      </c>
      <c r="C297" s="241"/>
      <c r="D297" s="241"/>
      <c r="E297" s="241"/>
      <c r="F297" s="9" t="s">
        <v>854</v>
      </c>
      <c r="G297" s="271">
        <f t="shared" si="42"/>
        <v>8386</v>
      </c>
      <c r="H297" s="314">
        <v>7987</v>
      </c>
      <c r="I297" s="258">
        <v>399</v>
      </c>
      <c r="J297" s="259"/>
      <c r="K297" s="271">
        <f t="shared" ref="K297:K303" si="44">L297+M297</f>
        <v>8285</v>
      </c>
      <c r="L297" s="271">
        <v>7890</v>
      </c>
      <c r="M297" s="271">
        <v>395</v>
      </c>
      <c r="N297" s="259"/>
      <c r="O297" s="261"/>
    </row>
    <row r="298" spans="1:18" ht="45" hidden="1">
      <c r="A298" s="256">
        <v>2</v>
      </c>
      <c r="B298" s="283" t="s">
        <v>890</v>
      </c>
      <c r="C298" s="261"/>
      <c r="D298" s="261"/>
      <c r="E298" s="261"/>
      <c r="F298" s="9" t="s">
        <v>33</v>
      </c>
      <c r="G298" s="271">
        <f t="shared" si="42"/>
        <v>20407</v>
      </c>
      <c r="H298" s="318">
        <v>19435</v>
      </c>
      <c r="I298" s="284">
        <v>972</v>
      </c>
      <c r="J298" s="259"/>
      <c r="K298" s="271">
        <f t="shared" si="44"/>
        <v>0</v>
      </c>
      <c r="L298" s="259"/>
      <c r="M298" s="259"/>
      <c r="N298" s="259"/>
      <c r="O298" s="261"/>
    </row>
    <row r="299" spans="1:18" ht="60" hidden="1">
      <c r="A299" s="256">
        <v>3</v>
      </c>
      <c r="B299" s="283" t="s">
        <v>891</v>
      </c>
      <c r="C299" s="261"/>
      <c r="D299" s="261"/>
      <c r="E299" s="261"/>
      <c r="F299" s="9" t="s">
        <v>33</v>
      </c>
      <c r="G299" s="271">
        <f t="shared" si="42"/>
        <v>10269</v>
      </c>
      <c r="H299" s="318">
        <f>H300</f>
        <v>9780</v>
      </c>
      <c r="I299" s="284">
        <f>I300</f>
        <v>489</v>
      </c>
      <c r="J299" s="259"/>
      <c r="K299" s="271">
        <f t="shared" si="44"/>
        <v>0</v>
      </c>
      <c r="L299" s="259"/>
      <c r="M299" s="259"/>
      <c r="N299" s="259"/>
      <c r="O299" s="261"/>
    </row>
    <row r="300" spans="1:18" hidden="1">
      <c r="A300" s="256" t="s">
        <v>892</v>
      </c>
      <c r="B300" s="285" t="s">
        <v>893</v>
      </c>
      <c r="C300" s="286"/>
      <c r="D300" s="286"/>
      <c r="E300" s="286"/>
      <c r="F300" s="287"/>
      <c r="G300" s="288">
        <f t="shared" si="42"/>
        <v>10269</v>
      </c>
      <c r="H300" s="319">
        <v>9780</v>
      </c>
      <c r="I300" s="289">
        <v>489</v>
      </c>
      <c r="J300" s="259"/>
      <c r="K300" s="271">
        <f t="shared" si="44"/>
        <v>0</v>
      </c>
      <c r="L300" s="259"/>
      <c r="M300" s="259"/>
      <c r="N300" s="259"/>
      <c r="O300" s="261"/>
    </row>
    <row r="301" spans="1:18" ht="60" hidden="1">
      <c r="A301" s="256">
        <v>4</v>
      </c>
      <c r="B301" s="283" t="s">
        <v>894</v>
      </c>
      <c r="C301" s="261"/>
      <c r="D301" s="261"/>
      <c r="E301" s="261"/>
      <c r="F301" s="9" t="s">
        <v>33</v>
      </c>
      <c r="G301" s="271">
        <f t="shared" si="42"/>
        <v>6846</v>
      </c>
      <c r="H301" s="318">
        <v>6520</v>
      </c>
      <c r="I301" s="284">
        <v>326</v>
      </c>
      <c r="J301" s="259"/>
      <c r="K301" s="271">
        <f t="shared" si="44"/>
        <v>0</v>
      </c>
      <c r="L301" s="259"/>
      <c r="M301" s="259"/>
      <c r="N301" s="259"/>
      <c r="O301" s="261"/>
    </row>
    <row r="302" spans="1:18" ht="99.75" hidden="1">
      <c r="A302" s="274" t="s">
        <v>551</v>
      </c>
      <c r="B302" s="238" t="s">
        <v>895</v>
      </c>
      <c r="C302" s="238"/>
      <c r="D302" s="238"/>
      <c r="E302" s="238"/>
      <c r="F302" s="238"/>
      <c r="G302" s="290">
        <f t="shared" ref="G302:N302" si="45">G303</f>
        <v>62969</v>
      </c>
      <c r="H302" s="301">
        <f t="shared" si="45"/>
        <v>59970</v>
      </c>
      <c r="I302" s="239">
        <f t="shared" si="45"/>
        <v>2999</v>
      </c>
      <c r="J302" s="290">
        <f t="shared" si="45"/>
        <v>0</v>
      </c>
      <c r="K302" s="290">
        <f t="shared" si="45"/>
        <v>11335</v>
      </c>
      <c r="L302" s="290">
        <f t="shared" si="45"/>
        <v>10795</v>
      </c>
      <c r="M302" s="290">
        <f t="shared" si="45"/>
        <v>540</v>
      </c>
      <c r="N302" s="290">
        <f t="shared" si="45"/>
        <v>0</v>
      </c>
      <c r="O302" s="238"/>
    </row>
    <row r="303" spans="1:18" ht="30" hidden="1">
      <c r="A303" s="256">
        <v>1</v>
      </c>
      <c r="B303" s="243" t="s">
        <v>896</v>
      </c>
      <c r="C303" s="261"/>
      <c r="D303" s="261"/>
      <c r="E303" s="261"/>
      <c r="F303" s="9" t="s">
        <v>19</v>
      </c>
      <c r="G303" s="270">
        <f>H303+I303</f>
        <v>62969</v>
      </c>
      <c r="H303" s="318">
        <v>59970</v>
      </c>
      <c r="I303" s="284">
        <v>2999</v>
      </c>
      <c r="J303" s="259"/>
      <c r="K303" s="271">
        <f t="shared" si="44"/>
        <v>11335</v>
      </c>
      <c r="L303" s="271">
        <v>10795</v>
      </c>
      <c r="M303" s="271">
        <v>540</v>
      </c>
      <c r="N303" s="259"/>
      <c r="O303" s="261"/>
    </row>
    <row r="304" spans="1:18" ht="128.25" hidden="1">
      <c r="A304" s="274" t="s">
        <v>552</v>
      </c>
      <c r="B304" s="238" t="s">
        <v>897</v>
      </c>
      <c r="C304" s="261"/>
      <c r="D304" s="261"/>
      <c r="E304" s="261"/>
      <c r="F304" s="291"/>
      <c r="G304" s="290">
        <f>SUM(G305:G312)</f>
        <v>33196</v>
      </c>
      <c r="H304" s="301">
        <f t="shared" ref="H304:N304" si="46">SUM(H305:H312)</f>
        <v>31615</v>
      </c>
      <c r="I304" s="239">
        <f t="shared" si="46"/>
        <v>1581</v>
      </c>
      <c r="J304" s="290">
        <f t="shared" si="46"/>
        <v>0</v>
      </c>
      <c r="K304" s="290">
        <f t="shared" si="46"/>
        <v>5977</v>
      </c>
      <c r="L304" s="290">
        <f t="shared" si="46"/>
        <v>5691</v>
      </c>
      <c r="M304" s="290">
        <f t="shared" si="46"/>
        <v>286</v>
      </c>
      <c r="N304" s="290">
        <f t="shared" si="46"/>
        <v>0</v>
      </c>
      <c r="O304" s="261"/>
    </row>
    <row r="305" spans="1:15" ht="90" hidden="1">
      <c r="A305" s="256">
        <v>1</v>
      </c>
      <c r="B305" s="292" t="s">
        <v>898</v>
      </c>
      <c r="C305" s="261"/>
      <c r="D305" s="261"/>
      <c r="E305" s="261"/>
      <c r="F305" s="9" t="s">
        <v>19</v>
      </c>
      <c r="G305" s="271">
        <f>H305+I305</f>
        <v>3433</v>
      </c>
      <c r="H305" s="314">
        <v>3269</v>
      </c>
      <c r="I305" s="271">
        <v>164</v>
      </c>
      <c r="J305" s="271"/>
      <c r="K305" s="271">
        <f>L305+M305</f>
        <v>618</v>
      </c>
      <c r="L305" s="271">
        <v>588</v>
      </c>
      <c r="M305" s="271">
        <v>30</v>
      </c>
      <c r="N305" s="271"/>
      <c r="O305" s="261"/>
    </row>
    <row r="306" spans="1:15" ht="90" hidden="1">
      <c r="A306" s="256">
        <v>2</v>
      </c>
      <c r="B306" s="292" t="s">
        <v>899</v>
      </c>
      <c r="C306" s="261"/>
      <c r="D306" s="261"/>
      <c r="E306" s="261"/>
      <c r="F306" s="9" t="s">
        <v>19</v>
      </c>
      <c r="G306" s="271">
        <f t="shared" ref="G306:G312" si="47">H306+I306</f>
        <v>3474</v>
      </c>
      <c r="H306" s="314">
        <v>3309</v>
      </c>
      <c r="I306" s="271">
        <v>165</v>
      </c>
      <c r="J306" s="271"/>
      <c r="K306" s="271">
        <f t="shared" ref="K306:K312" si="48">L306+M306</f>
        <v>626</v>
      </c>
      <c r="L306" s="271">
        <v>596</v>
      </c>
      <c r="M306" s="271">
        <v>30</v>
      </c>
      <c r="N306" s="271"/>
      <c r="O306" s="261"/>
    </row>
    <row r="307" spans="1:15" ht="90" hidden="1">
      <c r="A307" s="256">
        <v>3</v>
      </c>
      <c r="B307" s="292" t="s">
        <v>900</v>
      </c>
      <c r="C307" s="261"/>
      <c r="D307" s="261"/>
      <c r="E307" s="261"/>
      <c r="F307" s="9" t="s">
        <v>19</v>
      </c>
      <c r="G307" s="271">
        <f t="shared" si="47"/>
        <v>3798</v>
      </c>
      <c r="H307" s="314">
        <v>3617</v>
      </c>
      <c r="I307" s="271">
        <v>181</v>
      </c>
      <c r="J307" s="271"/>
      <c r="K307" s="271">
        <f t="shared" si="48"/>
        <v>684</v>
      </c>
      <c r="L307" s="271">
        <v>651</v>
      </c>
      <c r="M307" s="271">
        <v>33</v>
      </c>
      <c r="N307" s="271"/>
      <c r="O307" s="261"/>
    </row>
    <row r="308" spans="1:15" ht="90" hidden="1">
      <c r="A308" s="256">
        <v>4</v>
      </c>
      <c r="B308" s="292" t="s">
        <v>901</v>
      </c>
      <c r="C308" s="261"/>
      <c r="D308" s="261"/>
      <c r="E308" s="261"/>
      <c r="F308" s="9" t="s">
        <v>19</v>
      </c>
      <c r="G308" s="271">
        <f t="shared" si="47"/>
        <v>3440</v>
      </c>
      <c r="H308" s="314">
        <v>3276</v>
      </c>
      <c r="I308" s="271">
        <v>164</v>
      </c>
      <c r="J308" s="271"/>
      <c r="K308" s="271">
        <f t="shared" si="48"/>
        <v>619</v>
      </c>
      <c r="L308" s="271">
        <v>590</v>
      </c>
      <c r="M308" s="271">
        <v>29</v>
      </c>
      <c r="N308" s="271"/>
      <c r="O308" s="261"/>
    </row>
    <row r="309" spans="1:15" ht="90" hidden="1">
      <c r="A309" s="256">
        <v>5</v>
      </c>
      <c r="B309" s="292" t="s">
        <v>902</v>
      </c>
      <c r="C309" s="261"/>
      <c r="D309" s="261"/>
      <c r="E309" s="261"/>
      <c r="F309" s="9" t="s">
        <v>19</v>
      </c>
      <c r="G309" s="271">
        <f t="shared" si="47"/>
        <v>5551</v>
      </c>
      <c r="H309" s="314">
        <v>5287</v>
      </c>
      <c r="I309" s="271">
        <v>264</v>
      </c>
      <c r="J309" s="271"/>
      <c r="K309" s="271">
        <f t="shared" si="48"/>
        <v>1000</v>
      </c>
      <c r="L309" s="271">
        <v>952</v>
      </c>
      <c r="M309" s="271">
        <v>48</v>
      </c>
      <c r="N309" s="271"/>
      <c r="O309" s="261"/>
    </row>
    <row r="310" spans="1:15" ht="90" hidden="1">
      <c r="A310" s="256">
        <v>6</v>
      </c>
      <c r="B310" s="292" t="s">
        <v>903</v>
      </c>
      <c r="C310" s="261"/>
      <c r="D310" s="261"/>
      <c r="E310" s="261"/>
      <c r="F310" s="9" t="s">
        <v>19</v>
      </c>
      <c r="G310" s="271">
        <f t="shared" si="47"/>
        <v>4212</v>
      </c>
      <c r="H310" s="314">
        <v>4011</v>
      </c>
      <c r="I310" s="271">
        <v>201</v>
      </c>
      <c r="J310" s="271"/>
      <c r="K310" s="271">
        <f t="shared" si="48"/>
        <v>758</v>
      </c>
      <c r="L310" s="271">
        <v>722</v>
      </c>
      <c r="M310" s="271">
        <v>36</v>
      </c>
      <c r="N310" s="271"/>
      <c r="O310" s="261"/>
    </row>
    <row r="311" spans="1:15" ht="90" hidden="1">
      <c r="A311" s="256">
        <v>7</v>
      </c>
      <c r="B311" s="292" t="s">
        <v>904</v>
      </c>
      <c r="C311" s="261"/>
      <c r="D311" s="261"/>
      <c r="E311" s="261"/>
      <c r="F311" s="9" t="s">
        <v>19</v>
      </c>
      <c r="G311" s="271">
        <f t="shared" si="47"/>
        <v>4309</v>
      </c>
      <c r="H311" s="314">
        <v>4104</v>
      </c>
      <c r="I311" s="271">
        <v>205</v>
      </c>
      <c r="J311" s="271"/>
      <c r="K311" s="271">
        <f t="shared" si="48"/>
        <v>776</v>
      </c>
      <c r="L311" s="271">
        <v>739</v>
      </c>
      <c r="M311" s="271">
        <v>37</v>
      </c>
      <c r="N311" s="271"/>
      <c r="O311" s="261"/>
    </row>
    <row r="312" spans="1:15" ht="90" hidden="1">
      <c r="A312" s="256">
        <v>8</v>
      </c>
      <c r="B312" s="292" t="s">
        <v>905</v>
      </c>
      <c r="C312" s="261"/>
      <c r="D312" s="261"/>
      <c r="E312" s="261"/>
      <c r="F312" s="9" t="s">
        <v>19</v>
      </c>
      <c r="G312" s="271">
        <f t="shared" si="47"/>
        <v>4979</v>
      </c>
      <c r="H312" s="314">
        <v>4742</v>
      </c>
      <c r="I312" s="271">
        <v>237</v>
      </c>
      <c r="J312" s="271"/>
      <c r="K312" s="271">
        <f t="shared" si="48"/>
        <v>896</v>
      </c>
      <c r="L312" s="271">
        <v>853</v>
      </c>
      <c r="M312" s="271">
        <v>43</v>
      </c>
      <c r="N312" s="271"/>
      <c r="O312" s="261"/>
    </row>
    <row r="313" spans="1:15" hidden="1"/>
  </sheetData>
  <mergeCells count="16">
    <mergeCell ref="A1:O1"/>
    <mergeCell ref="A2:O2"/>
    <mergeCell ref="I4:O4"/>
    <mergeCell ref="A5:A6"/>
    <mergeCell ref="B5:B6"/>
    <mergeCell ref="C5:C6"/>
    <mergeCell ref="E5:E6"/>
    <mergeCell ref="F5:F6"/>
    <mergeCell ref="G5:J5"/>
    <mergeCell ref="K5:N5"/>
    <mergeCell ref="O5:O6"/>
    <mergeCell ref="P20:U20"/>
    <mergeCell ref="A3:O3"/>
    <mergeCell ref="B9:C9"/>
    <mergeCell ref="B11:C11"/>
    <mergeCell ref="P18:U18"/>
  </mergeCells>
  <pageMargins left="0.7" right="0.7" top="0.75" bottom="0.75" header="0.3" footer="0.3"/>
  <pageSetup paperSize="9" scale="66" fitToHeight="0" orientation="landscape"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7" workbookViewId="0">
      <selection activeCell="F5" sqref="F5:F6"/>
    </sheetView>
  </sheetViews>
  <sheetFormatPr defaultRowHeight="15"/>
  <cols>
    <col min="1" max="1" width="7" customWidth="1"/>
    <col min="2" max="2" width="29.140625" customWidth="1"/>
    <col min="3" max="3" width="14.28515625" customWidth="1"/>
    <col min="4" max="4" width="16.140625" customWidth="1"/>
    <col min="5" max="5" width="17.140625" customWidth="1"/>
    <col min="6" max="6" width="11.42578125" customWidth="1"/>
    <col min="8" max="8" width="12.140625" bestFit="1" customWidth="1"/>
    <col min="9" max="10" width="12" customWidth="1"/>
  </cols>
  <sheetData>
    <row r="1" spans="1:10" ht="18.75">
      <c r="A1" s="682" t="s">
        <v>1117</v>
      </c>
      <c r="B1" s="682"/>
      <c r="C1" s="682"/>
      <c r="D1" s="682"/>
      <c r="E1" s="682"/>
      <c r="F1" s="682"/>
    </row>
    <row r="2" spans="1:10" ht="55.5" customHeight="1">
      <c r="A2" s="683" t="s">
        <v>1128</v>
      </c>
      <c r="B2" s="684"/>
      <c r="C2" s="684"/>
      <c r="D2" s="684"/>
      <c r="E2" s="684"/>
      <c r="F2" s="684"/>
    </row>
    <row r="3" spans="1:10" ht="18.75">
      <c r="A3" s="685" t="str">
        <f>+DTTS!A3</f>
        <v>(Kèm theo Nghị quyết số          /NQ-HĐND ngày         /12/2024 của HĐND huyện Na Rì)</v>
      </c>
      <c r="B3" s="685"/>
      <c r="C3" s="685"/>
      <c r="D3" s="685"/>
      <c r="E3" s="685"/>
      <c r="F3" s="685"/>
    </row>
    <row r="4" spans="1:10" ht="18.75">
      <c r="A4" s="544"/>
      <c r="B4" s="544"/>
      <c r="C4" s="544"/>
      <c r="D4" s="686" t="s">
        <v>1002</v>
      </c>
      <c r="E4" s="686"/>
      <c r="F4" s="686"/>
    </row>
    <row r="5" spans="1:10" ht="39" customHeight="1">
      <c r="A5" s="687" t="s">
        <v>556</v>
      </c>
      <c r="B5" s="687" t="s">
        <v>1005</v>
      </c>
      <c r="C5" s="689" t="s">
        <v>1127</v>
      </c>
      <c r="D5" s="690"/>
      <c r="E5" s="691"/>
      <c r="F5" s="687" t="s">
        <v>8</v>
      </c>
    </row>
    <row r="6" spans="1:10" ht="229.5" customHeight="1">
      <c r="A6" s="688"/>
      <c r="B6" s="688"/>
      <c r="C6" s="560" t="s">
        <v>1004</v>
      </c>
      <c r="D6" s="560" t="s">
        <v>1118</v>
      </c>
      <c r="E6" s="560" t="s">
        <v>1135</v>
      </c>
      <c r="F6" s="688"/>
    </row>
    <row r="7" spans="1:10" ht="15.75">
      <c r="A7" s="545">
        <v>1</v>
      </c>
      <c r="B7" s="545">
        <v>2</v>
      </c>
      <c r="C7" s="545" t="s">
        <v>1119</v>
      </c>
      <c r="D7" s="545">
        <v>4</v>
      </c>
      <c r="E7" s="545">
        <v>5</v>
      </c>
      <c r="F7" s="545">
        <v>6</v>
      </c>
    </row>
    <row r="8" spans="1:10" ht="19.5">
      <c r="A8" s="532"/>
      <c r="B8" s="532" t="s">
        <v>1004</v>
      </c>
      <c r="C8" s="546">
        <f t="shared" ref="C8:E8" si="0">+C9+C12</f>
        <v>62401</v>
      </c>
      <c r="D8" s="546">
        <f t="shared" si="0"/>
        <v>10931</v>
      </c>
      <c r="E8" s="546">
        <f t="shared" si="0"/>
        <v>51469.999999999993</v>
      </c>
      <c r="F8" s="547"/>
      <c r="H8" s="417"/>
      <c r="I8" s="413">
        <f>+C8-C11</f>
        <v>45750.55</v>
      </c>
    </row>
    <row r="9" spans="1:10" ht="24" customHeight="1">
      <c r="A9" s="533" t="s">
        <v>14</v>
      </c>
      <c r="B9" s="548" t="s">
        <v>56</v>
      </c>
      <c r="C9" s="549">
        <f t="shared" ref="C9" si="1">SUM(C10:C11)</f>
        <v>18906.55</v>
      </c>
      <c r="D9" s="549">
        <f t="shared" ref="D9:E9" si="2">SUM(D10:D11)</f>
        <v>19</v>
      </c>
      <c r="E9" s="549">
        <f t="shared" si="2"/>
        <v>18887.55</v>
      </c>
      <c r="F9" s="550"/>
    </row>
    <row r="10" spans="1:10" ht="37.5">
      <c r="A10" s="48">
        <v>1</v>
      </c>
      <c r="B10" s="551" t="s">
        <v>1003</v>
      </c>
      <c r="C10" s="552">
        <f>+D10+E10</f>
        <v>2256.0999999999995</v>
      </c>
      <c r="D10" s="552">
        <v>0</v>
      </c>
      <c r="E10" s="552">
        <f>+DTTS!O33</f>
        <v>2256.0999999999995</v>
      </c>
      <c r="F10" s="553"/>
    </row>
    <row r="11" spans="1:10" ht="24" customHeight="1">
      <c r="A11" s="48">
        <v>2</v>
      </c>
      <c r="B11" s="551" t="s">
        <v>1062</v>
      </c>
      <c r="C11" s="552">
        <f>+D11+E11</f>
        <v>16650.45</v>
      </c>
      <c r="D11" s="552">
        <f>+DTTS!O30</f>
        <v>19</v>
      </c>
      <c r="E11" s="552">
        <f>+DTTS!O135</f>
        <v>16631.45</v>
      </c>
      <c r="F11" s="553"/>
      <c r="H11" s="413">
        <f>+C8-C11</f>
        <v>45750.55</v>
      </c>
      <c r="I11" s="413">
        <f t="shared" ref="I11:J11" si="3">+D8-D11</f>
        <v>10912</v>
      </c>
      <c r="J11" s="413">
        <f t="shared" si="3"/>
        <v>34838.549999999988</v>
      </c>
    </row>
    <row r="12" spans="1:10" ht="24" customHeight="1">
      <c r="A12" s="533" t="s">
        <v>34</v>
      </c>
      <c r="B12" s="554" t="s">
        <v>997</v>
      </c>
      <c r="C12" s="550">
        <f t="shared" ref="C12:E12" si="4">SUM(C13:C29)</f>
        <v>43494.45</v>
      </c>
      <c r="D12" s="555">
        <f t="shared" si="4"/>
        <v>10912</v>
      </c>
      <c r="E12" s="555">
        <f t="shared" si="4"/>
        <v>32582.449999999993</v>
      </c>
      <c r="F12" s="556"/>
    </row>
    <row r="13" spans="1:10" ht="24" customHeight="1">
      <c r="A13" s="48">
        <v>1</v>
      </c>
      <c r="B13" s="557" t="s">
        <v>933</v>
      </c>
      <c r="C13" s="552">
        <f>+D13+E13</f>
        <v>4894.7800000000007</v>
      </c>
      <c r="D13" s="552">
        <f>+DTTS!O13</f>
        <v>1540</v>
      </c>
      <c r="E13" s="552">
        <f>+DTTS!O63</f>
        <v>3354.78</v>
      </c>
      <c r="F13" s="556"/>
    </row>
    <row r="14" spans="1:10" ht="24" customHeight="1">
      <c r="A14" s="48">
        <f t="shared" ref="A14:A29" si="5">+A13+1</f>
        <v>2</v>
      </c>
      <c r="B14" s="557" t="s">
        <v>921</v>
      </c>
      <c r="C14" s="552">
        <f t="shared" ref="C14:C29" si="6">+D14+E14</f>
        <v>3703.54</v>
      </c>
      <c r="D14" s="552">
        <f>+DTTS!O14</f>
        <v>704</v>
      </c>
      <c r="E14" s="552">
        <f>+DTTS!O70</f>
        <v>2999.54</v>
      </c>
      <c r="F14" s="556"/>
    </row>
    <row r="15" spans="1:10" ht="24" customHeight="1">
      <c r="A15" s="48">
        <f t="shared" si="5"/>
        <v>3</v>
      </c>
      <c r="B15" s="557" t="s">
        <v>932</v>
      </c>
      <c r="C15" s="552">
        <f t="shared" si="6"/>
        <v>939.88</v>
      </c>
      <c r="D15" s="552">
        <f>+DTTS!O15</f>
        <v>440</v>
      </c>
      <c r="E15" s="552">
        <f>+DTTS!O74</f>
        <v>499.88</v>
      </c>
      <c r="F15" s="556"/>
    </row>
    <row r="16" spans="1:10" ht="24" customHeight="1">
      <c r="A16" s="48">
        <f t="shared" si="5"/>
        <v>4</v>
      </c>
      <c r="B16" s="557" t="s">
        <v>923</v>
      </c>
      <c r="C16" s="552">
        <f t="shared" si="6"/>
        <v>3657.8</v>
      </c>
      <c r="D16" s="552">
        <f>+DTTS!O16</f>
        <v>924</v>
      </c>
      <c r="E16" s="552">
        <f>+DTTS!O76</f>
        <v>2733.8</v>
      </c>
      <c r="F16" s="556"/>
    </row>
    <row r="17" spans="1:6" ht="24" customHeight="1">
      <c r="A17" s="48">
        <f t="shared" si="5"/>
        <v>5</v>
      </c>
      <c r="B17" s="557" t="s">
        <v>931</v>
      </c>
      <c r="C17" s="552">
        <f t="shared" si="6"/>
        <v>1973.33</v>
      </c>
      <c r="D17" s="552">
        <f>+DTTS!O17</f>
        <v>308</v>
      </c>
      <c r="E17" s="552">
        <f>+DTTS!O80</f>
        <v>1665.33</v>
      </c>
      <c r="F17" s="556"/>
    </row>
    <row r="18" spans="1:6" ht="24" customHeight="1">
      <c r="A18" s="48">
        <f t="shared" si="5"/>
        <v>6</v>
      </c>
      <c r="B18" s="557" t="s">
        <v>935</v>
      </c>
      <c r="C18" s="552">
        <f t="shared" si="6"/>
        <v>3230.17</v>
      </c>
      <c r="D18" s="552">
        <f>+DTTS!O18</f>
        <v>484</v>
      </c>
      <c r="E18" s="552">
        <f>+DTTS!O85</f>
        <v>2746.17</v>
      </c>
      <c r="F18" s="556"/>
    </row>
    <row r="19" spans="1:6" ht="24" customHeight="1">
      <c r="A19" s="48">
        <f t="shared" si="5"/>
        <v>7</v>
      </c>
      <c r="B19" s="557" t="s">
        <v>926</v>
      </c>
      <c r="C19" s="552">
        <f t="shared" si="6"/>
        <v>1606.9199999999998</v>
      </c>
      <c r="D19" s="552">
        <f>+DTTS!O19</f>
        <v>352</v>
      </c>
      <c r="E19" s="552">
        <f>+DTTS!O92</f>
        <v>1254.9199999999998</v>
      </c>
      <c r="F19" s="556"/>
    </row>
    <row r="20" spans="1:6" ht="24" customHeight="1">
      <c r="A20" s="48">
        <f t="shared" si="5"/>
        <v>8</v>
      </c>
      <c r="B20" s="557" t="s">
        <v>922</v>
      </c>
      <c r="C20" s="552">
        <f t="shared" si="6"/>
        <v>1335.75</v>
      </c>
      <c r="D20" s="552">
        <f>+DTTS!O20</f>
        <v>176</v>
      </c>
      <c r="E20" s="552">
        <f>+DTTS!O95</f>
        <v>1159.75</v>
      </c>
      <c r="F20" s="556"/>
    </row>
    <row r="21" spans="1:6" ht="24" customHeight="1">
      <c r="A21" s="48">
        <f t="shared" si="5"/>
        <v>9</v>
      </c>
      <c r="B21" s="557" t="s">
        <v>1069</v>
      </c>
      <c r="C21" s="552">
        <f t="shared" si="6"/>
        <v>2877.44</v>
      </c>
      <c r="D21" s="552">
        <f>+DTTS!O21</f>
        <v>748</v>
      </c>
      <c r="E21" s="552">
        <f>+DTTS!O99</f>
        <v>2129.44</v>
      </c>
      <c r="F21" s="556"/>
    </row>
    <row r="22" spans="1:6" ht="24" customHeight="1">
      <c r="A22" s="48">
        <f t="shared" si="5"/>
        <v>10</v>
      </c>
      <c r="B22" s="557" t="s">
        <v>1070</v>
      </c>
      <c r="C22" s="552">
        <f t="shared" si="6"/>
        <v>3914.55</v>
      </c>
      <c r="D22" s="552">
        <f>+DTTS!O22</f>
        <v>1540</v>
      </c>
      <c r="E22" s="552">
        <f>+DTTS!O102</f>
        <v>2374.5500000000002</v>
      </c>
      <c r="F22" s="556"/>
    </row>
    <row r="23" spans="1:6" ht="24" customHeight="1">
      <c r="A23" s="48">
        <f t="shared" si="5"/>
        <v>11</v>
      </c>
      <c r="B23" s="557" t="s">
        <v>930</v>
      </c>
      <c r="C23" s="552">
        <f t="shared" si="6"/>
        <v>2374.6999999999998</v>
      </c>
      <c r="D23" s="552">
        <f>+DTTS!O23</f>
        <v>880</v>
      </c>
      <c r="E23" s="552">
        <f>+DTTS!O108</f>
        <v>1494.7</v>
      </c>
      <c r="F23" s="556"/>
    </row>
    <row r="24" spans="1:6" ht="24" customHeight="1">
      <c r="A24" s="48">
        <f t="shared" si="5"/>
        <v>12</v>
      </c>
      <c r="B24" s="557" t="s">
        <v>924</v>
      </c>
      <c r="C24" s="552">
        <f t="shared" si="6"/>
        <v>967.6</v>
      </c>
      <c r="D24" s="552">
        <f>+DTTS!O24</f>
        <v>528</v>
      </c>
      <c r="E24" s="552">
        <f>+DTTS!O112</f>
        <v>439.6</v>
      </c>
      <c r="F24" s="556"/>
    </row>
    <row r="25" spans="1:6" ht="24" customHeight="1">
      <c r="A25" s="48">
        <f t="shared" si="5"/>
        <v>13</v>
      </c>
      <c r="B25" s="557" t="s">
        <v>925</v>
      </c>
      <c r="C25" s="552">
        <f t="shared" si="6"/>
        <v>1382.05</v>
      </c>
      <c r="D25" s="552">
        <f>+DTTS!O25</f>
        <v>132</v>
      </c>
      <c r="E25" s="552">
        <f>+DTTS!O115</f>
        <v>1250.05</v>
      </c>
      <c r="F25" s="556"/>
    </row>
    <row r="26" spans="1:6" ht="24" customHeight="1">
      <c r="A26" s="48">
        <f t="shared" si="5"/>
        <v>14</v>
      </c>
      <c r="B26" s="557" t="s">
        <v>934</v>
      </c>
      <c r="C26" s="552">
        <f t="shared" si="6"/>
        <v>2891.94</v>
      </c>
      <c r="D26" s="552">
        <f>+DTTS!O26</f>
        <v>880</v>
      </c>
      <c r="E26" s="552">
        <f>+DTTS!O121</f>
        <v>2011.94</v>
      </c>
      <c r="F26" s="556"/>
    </row>
    <row r="27" spans="1:6" ht="24" customHeight="1">
      <c r="A27" s="48">
        <f>+A26+1</f>
        <v>15</v>
      </c>
      <c r="B27" s="557" t="s">
        <v>927</v>
      </c>
      <c r="C27" s="552">
        <f t="shared" si="6"/>
        <v>3625.45</v>
      </c>
      <c r="D27" s="552">
        <f>+DTTS!O27</f>
        <v>264</v>
      </c>
      <c r="E27" s="552">
        <f>+DTTS!O125</f>
        <v>3361.45</v>
      </c>
      <c r="F27" s="556"/>
    </row>
    <row r="28" spans="1:6" ht="24" customHeight="1">
      <c r="A28" s="48">
        <f t="shared" si="5"/>
        <v>16</v>
      </c>
      <c r="B28" s="557" t="s">
        <v>920</v>
      </c>
      <c r="C28" s="552">
        <f t="shared" si="6"/>
        <v>3302.0099999999998</v>
      </c>
      <c r="D28" s="552">
        <f>+DTTS!O28</f>
        <v>484</v>
      </c>
      <c r="E28" s="552">
        <f>+DTTS!O130</f>
        <v>2818.0099999999998</v>
      </c>
      <c r="F28" s="556"/>
    </row>
    <row r="29" spans="1:6" ht="24" customHeight="1">
      <c r="A29" s="48">
        <f t="shared" si="5"/>
        <v>17</v>
      </c>
      <c r="B29" s="557" t="s">
        <v>1071</v>
      </c>
      <c r="C29" s="552">
        <f t="shared" si="6"/>
        <v>816.54</v>
      </c>
      <c r="D29" s="552">
        <f>+DTTS!O29</f>
        <v>528</v>
      </c>
      <c r="E29" s="558">
        <f>+DTTS!O133</f>
        <v>288.54000000000002</v>
      </c>
      <c r="F29" s="559"/>
    </row>
  </sheetData>
  <mergeCells count="8">
    <mergeCell ref="A1:F1"/>
    <mergeCell ref="A2:F2"/>
    <mergeCell ref="A3:F3"/>
    <mergeCell ref="D4:F4"/>
    <mergeCell ref="A5:A6"/>
    <mergeCell ref="B5:B6"/>
    <mergeCell ref="C5:E5"/>
    <mergeCell ref="F5:F6"/>
  </mergeCells>
  <pageMargins left="0.47244094488188981" right="0.27559055118110237" top="0.55118110236220474" bottom="0.55118110236220474" header="0.31496062992125984" footer="0.31496062992125984"/>
  <pageSetup paperSize="9" orientation="portrait" verticalDpi="0" r:id="rId1"/>
  <headerFooter>
    <oddFooter>&amp;C&amp;"Times New Roman,Regular"&amp;14&amp;P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85" zoomScaleNormal="85" workbookViewId="0">
      <selection activeCell="I17" sqref="I17"/>
    </sheetView>
  </sheetViews>
  <sheetFormatPr defaultRowHeight="15"/>
  <cols>
    <col min="1" max="1" width="5.5703125" customWidth="1"/>
    <col min="2" max="2" width="28.85546875" customWidth="1"/>
    <col min="3" max="3" width="9.28515625" customWidth="1"/>
    <col min="4" max="4" width="12.7109375" customWidth="1"/>
    <col min="5" max="5" width="10.42578125" customWidth="1"/>
    <col min="6" max="6" width="12.7109375" customWidth="1"/>
    <col min="7" max="7" width="9.28515625" bestFit="1" customWidth="1"/>
    <col min="8" max="8" width="14.85546875" customWidth="1"/>
    <col min="9" max="9" width="12.28515625" customWidth="1"/>
    <col min="10" max="12" width="10.5703125" customWidth="1"/>
    <col min="13" max="15" width="9.28515625" bestFit="1" customWidth="1"/>
    <col min="16" max="16" width="11.28515625" bestFit="1" customWidth="1"/>
    <col min="17" max="21" width="11.28515625" customWidth="1"/>
    <col min="22" max="22" width="7" customWidth="1"/>
  </cols>
  <sheetData>
    <row r="1" spans="1:26">
      <c r="U1" s="696" t="s">
        <v>1011</v>
      </c>
      <c r="V1" s="696"/>
    </row>
    <row r="2" spans="1:26" ht="26.25" customHeight="1">
      <c r="A2" s="612" t="s">
        <v>1103</v>
      </c>
      <c r="B2" s="612"/>
      <c r="C2" s="612"/>
      <c r="D2" s="612"/>
      <c r="E2" s="612"/>
      <c r="F2" s="612"/>
      <c r="G2" s="612"/>
      <c r="H2" s="612"/>
      <c r="I2" s="612"/>
      <c r="J2" s="612"/>
      <c r="K2" s="612"/>
      <c r="L2" s="612"/>
      <c r="M2" s="612"/>
      <c r="N2" s="612"/>
      <c r="O2" s="612"/>
      <c r="P2" s="612"/>
      <c r="Q2" s="612"/>
      <c r="R2" s="612"/>
      <c r="S2" s="612"/>
      <c r="T2" s="612"/>
      <c r="U2" s="612"/>
      <c r="V2" s="612"/>
    </row>
    <row r="3" spans="1:26" ht="18.75">
      <c r="A3" s="613" t="str">
        <f>+DTTS!A3:S3</f>
        <v>(Kèm theo Nghị quyết số          /NQ-HĐND ngày         /12/2024 của HĐND huyện Na Rì)</v>
      </c>
      <c r="B3" s="613"/>
      <c r="C3" s="613"/>
      <c r="D3" s="613"/>
      <c r="E3" s="613"/>
      <c r="F3" s="613"/>
      <c r="G3" s="613"/>
      <c r="H3" s="613"/>
      <c r="I3" s="613"/>
      <c r="J3" s="613"/>
      <c r="K3" s="613"/>
      <c r="L3" s="613"/>
      <c r="M3" s="613"/>
      <c r="N3" s="613"/>
      <c r="O3" s="613"/>
      <c r="P3" s="613"/>
      <c r="Q3" s="613"/>
      <c r="R3" s="613"/>
      <c r="S3" s="613"/>
      <c r="T3" s="613"/>
      <c r="U3" s="613"/>
      <c r="V3" s="613"/>
    </row>
    <row r="4" spans="1:26">
      <c r="A4" s="2"/>
      <c r="B4" s="236"/>
      <c r="C4" s="2"/>
      <c r="D4" s="2"/>
      <c r="E4" s="472"/>
      <c r="F4" s="472"/>
      <c r="G4" s="2"/>
      <c r="H4" s="472"/>
      <c r="I4" s="472"/>
      <c r="J4" s="472"/>
      <c r="K4" s="472"/>
      <c r="L4" s="472"/>
      <c r="M4" s="472"/>
      <c r="N4" s="472"/>
      <c r="O4" s="472"/>
      <c r="P4" s="472"/>
      <c r="Q4" s="593" t="s">
        <v>1002</v>
      </c>
      <c r="R4" s="593"/>
      <c r="S4" s="593"/>
      <c r="T4" s="593"/>
      <c r="U4" s="593"/>
      <c r="V4" s="593"/>
    </row>
    <row r="5" spans="1:26" ht="21.75" customHeight="1">
      <c r="A5" s="661" t="s">
        <v>1</v>
      </c>
      <c r="B5" s="661" t="s">
        <v>2</v>
      </c>
      <c r="C5" s="661" t="s">
        <v>3</v>
      </c>
      <c r="D5" s="661" t="s">
        <v>1106</v>
      </c>
      <c r="E5" s="661" t="s">
        <v>1107</v>
      </c>
      <c r="F5" s="661" t="s">
        <v>1108</v>
      </c>
      <c r="G5" s="661" t="s">
        <v>1121</v>
      </c>
      <c r="H5" s="664" t="s">
        <v>1110</v>
      </c>
      <c r="I5" s="665"/>
      <c r="J5" s="665"/>
      <c r="K5" s="665"/>
      <c r="L5" s="695"/>
      <c r="M5" s="655" t="s">
        <v>916</v>
      </c>
      <c r="N5" s="656"/>
      <c r="O5" s="657"/>
      <c r="P5" s="664" t="s">
        <v>1076</v>
      </c>
      <c r="Q5" s="665"/>
      <c r="R5" s="665"/>
      <c r="S5" s="665"/>
      <c r="T5" s="695"/>
      <c r="U5" s="661" t="s">
        <v>918</v>
      </c>
      <c r="V5" s="666" t="s">
        <v>8</v>
      </c>
    </row>
    <row r="6" spans="1:26" ht="21.75" customHeight="1">
      <c r="A6" s="662"/>
      <c r="B6" s="662"/>
      <c r="C6" s="662"/>
      <c r="D6" s="662"/>
      <c r="E6" s="662"/>
      <c r="F6" s="662"/>
      <c r="G6" s="662"/>
      <c r="H6" s="666" t="s">
        <v>1111</v>
      </c>
      <c r="I6" s="666" t="s">
        <v>1015</v>
      </c>
      <c r="J6" s="666"/>
      <c r="K6" s="666"/>
      <c r="L6" s="666"/>
      <c r="M6" s="692"/>
      <c r="N6" s="693"/>
      <c r="O6" s="694"/>
      <c r="P6" s="666" t="s">
        <v>9</v>
      </c>
      <c r="Q6" s="666" t="s">
        <v>1123</v>
      </c>
      <c r="R6" s="666"/>
      <c r="S6" s="666"/>
      <c r="T6" s="666" t="s">
        <v>12</v>
      </c>
      <c r="U6" s="662"/>
      <c r="V6" s="661"/>
    </row>
    <row r="7" spans="1:26" ht="47.25" customHeight="1">
      <c r="A7" s="662"/>
      <c r="B7" s="662"/>
      <c r="C7" s="662"/>
      <c r="D7" s="662"/>
      <c r="E7" s="662"/>
      <c r="F7" s="662"/>
      <c r="G7" s="662"/>
      <c r="H7" s="666"/>
      <c r="I7" s="666"/>
      <c r="J7" s="666"/>
      <c r="K7" s="666"/>
      <c r="L7" s="666"/>
      <c r="M7" s="658"/>
      <c r="N7" s="659"/>
      <c r="O7" s="660"/>
      <c r="P7" s="666"/>
      <c r="Q7" s="661" t="s">
        <v>9</v>
      </c>
      <c r="R7" s="661" t="s">
        <v>1000</v>
      </c>
      <c r="S7" s="661" t="s">
        <v>1001</v>
      </c>
      <c r="T7" s="666"/>
      <c r="U7" s="662"/>
      <c r="V7" s="661"/>
    </row>
    <row r="8" spans="1:26" ht="93.75">
      <c r="A8" s="663"/>
      <c r="B8" s="663"/>
      <c r="C8" s="663"/>
      <c r="D8" s="663"/>
      <c r="E8" s="663"/>
      <c r="F8" s="663"/>
      <c r="G8" s="663"/>
      <c r="H8" s="567"/>
      <c r="I8" s="567" t="s">
        <v>9</v>
      </c>
      <c r="J8" s="567" t="s">
        <v>10</v>
      </c>
      <c r="K8" s="567" t="s">
        <v>11</v>
      </c>
      <c r="L8" s="567" t="s">
        <v>1122</v>
      </c>
      <c r="M8" s="567" t="s">
        <v>9</v>
      </c>
      <c r="N8" s="567" t="s">
        <v>10</v>
      </c>
      <c r="O8" s="567" t="s">
        <v>11</v>
      </c>
      <c r="P8" s="666"/>
      <c r="Q8" s="663"/>
      <c r="R8" s="663"/>
      <c r="S8" s="663"/>
      <c r="T8" s="666"/>
      <c r="U8" s="483"/>
      <c r="V8" s="483"/>
    </row>
    <row r="9" spans="1:26" ht="18.75">
      <c r="A9" s="483">
        <v>1</v>
      </c>
      <c r="B9" s="483">
        <v>2</v>
      </c>
      <c r="C9" s="483">
        <v>3</v>
      </c>
      <c r="D9" s="483">
        <v>4</v>
      </c>
      <c r="E9" s="483">
        <v>5</v>
      </c>
      <c r="F9" s="483">
        <v>6</v>
      </c>
      <c r="G9" s="483">
        <v>7</v>
      </c>
      <c r="H9" s="483">
        <v>8</v>
      </c>
      <c r="I9" s="483">
        <v>9</v>
      </c>
      <c r="J9" s="483">
        <v>10</v>
      </c>
      <c r="K9" s="483">
        <v>11</v>
      </c>
      <c r="L9" s="483">
        <v>12</v>
      </c>
      <c r="M9" s="483">
        <v>13</v>
      </c>
      <c r="N9" s="483">
        <v>14</v>
      </c>
      <c r="O9" s="483">
        <v>15</v>
      </c>
      <c r="P9" s="483"/>
      <c r="Q9" s="483">
        <v>16</v>
      </c>
      <c r="R9" s="483">
        <v>17</v>
      </c>
      <c r="S9" s="483">
        <v>18</v>
      </c>
      <c r="T9" s="483">
        <v>19</v>
      </c>
      <c r="U9" s="483">
        <v>20</v>
      </c>
      <c r="V9" s="483">
        <v>21</v>
      </c>
    </row>
    <row r="10" spans="1:26" ht="20.25" customHeight="1">
      <c r="A10" s="483"/>
      <c r="B10" s="568" t="s">
        <v>13</v>
      </c>
      <c r="C10" s="483"/>
      <c r="D10" s="483"/>
      <c r="E10" s="483"/>
      <c r="F10" s="483"/>
      <c r="G10" s="483"/>
      <c r="H10" s="483"/>
      <c r="I10" s="569">
        <f>+I12+I16</f>
        <v>1359.55</v>
      </c>
      <c r="J10" s="569">
        <f t="shared" ref="J10:L10" si="0">+J12+J16</f>
        <v>941</v>
      </c>
      <c r="K10" s="569">
        <f t="shared" si="0"/>
        <v>58</v>
      </c>
      <c r="L10" s="569">
        <f t="shared" si="0"/>
        <v>360.55</v>
      </c>
      <c r="M10" s="483"/>
      <c r="N10" s="483"/>
      <c r="O10" s="483"/>
      <c r="P10" s="570">
        <f>+P11+P15</f>
        <v>1359.55</v>
      </c>
      <c r="Q10" s="570">
        <f t="shared" ref="Q10:T10" si="1">+Q11+Q15</f>
        <v>999</v>
      </c>
      <c r="R10" s="570">
        <f t="shared" si="1"/>
        <v>941</v>
      </c>
      <c r="S10" s="570">
        <f t="shared" si="1"/>
        <v>58</v>
      </c>
      <c r="T10" s="570">
        <f t="shared" si="1"/>
        <v>360.55</v>
      </c>
      <c r="U10" s="571"/>
      <c r="V10" s="483"/>
      <c r="X10" s="462"/>
    </row>
    <row r="11" spans="1:26" ht="30.75" customHeight="1">
      <c r="A11" s="568" t="s">
        <v>48</v>
      </c>
      <c r="B11" s="572" t="s">
        <v>56</v>
      </c>
      <c r="C11" s="483"/>
      <c r="D11" s="483"/>
      <c r="E11" s="483"/>
      <c r="F11" s="483"/>
      <c r="G11" s="483"/>
      <c r="H11" s="483"/>
      <c r="I11" s="569"/>
      <c r="J11" s="569"/>
      <c r="K11" s="569"/>
      <c r="L11" s="569"/>
      <c r="M11" s="483"/>
      <c r="N11" s="483"/>
      <c r="O11" s="483"/>
      <c r="P11" s="570">
        <f>+P12</f>
        <v>412.01</v>
      </c>
      <c r="Q11" s="570">
        <f t="shared" ref="Q11:T11" si="2">+Q12</f>
        <v>302.56</v>
      </c>
      <c r="R11" s="570">
        <f t="shared" si="2"/>
        <v>284.95</v>
      </c>
      <c r="S11" s="570">
        <f t="shared" si="2"/>
        <v>17.61</v>
      </c>
      <c r="T11" s="570">
        <f t="shared" si="2"/>
        <v>109.45</v>
      </c>
      <c r="U11" s="571"/>
      <c r="V11" s="483"/>
      <c r="W11" s="462"/>
      <c r="X11" s="462"/>
    </row>
    <row r="12" spans="1:26" ht="38.25" customHeight="1">
      <c r="A12" s="568" t="s">
        <v>14</v>
      </c>
      <c r="B12" s="572" t="s">
        <v>1003</v>
      </c>
      <c r="C12" s="483"/>
      <c r="D12" s="483"/>
      <c r="E12" s="483"/>
      <c r="F12" s="483"/>
      <c r="G12" s="483"/>
      <c r="H12" s="483"/>
      <c r="I12" s="569">
        <f>+I13</f>
        <v>412.01</v>
      </c>
      <c r="J12" s="569">
        <f t="shared" ref="J12:L12" si="3">+J13</f>
        <v>284.95</v>
      </c>
      <c r="K12" s="569">
        <f t="shared" si="3"/>
        <v>17.61</v>
      </c>
      <c r="L12" s="569">
        <f t="shared" si="3"/>
        <v>109.45</v>
      </c>
      <c r="M12" s="483"/>
      <c r="N12" s="483"/>
      <c r="O12" s="483"/>
      <c r="P12" s="570">
        <f>SUM(P13:P14)</f>
        <v>412.01</v>
      </c>
      <c r="Q12" s="570">
        <f t="shared" ref="Q12:T12" si="4">SUM(Q13:Q14)</f>
        <v>302.56</v>
      </c>
      <c r="R12" s="570">
        <f t="shared" si="4"/>
        <v>284.95</v>
      </c>
      <c r="S12" s="570">
        <f t="shared" si="4"/>
        <v>17.61</v>
      </c>
      <c r="T12" s="570">
        <f t="shared" si="4"/>
        <v>109.45</v>
      </c>
      <c r="U12" s="571"/>
      <c r="V12" s="483"/>
    </row>
    <row r="13" spans="1:26" ht="131.25">
      <c r="A13" s="491">
        <v>1</v>
      </c>
      <c r="B13" s="205" t="s">
        <v>1080</v>
      </c>
      <c r="C13" s="573" t="s">
        <v>1081</v>
      </c>
      <c r="D13" s="89" t="s">
        <v>1124</v>
      </c>
      <c r="E13" s="574"/>
      <c r="F13" s="491">
        <v>283</v>
      </c>
      <c r="G13" s="491" t="s">
        <v>55</v>
      </c>
      <c r="H13" s="516" t="s">
        <v>1169</v>
      </c>
      <c r="I13" s="339">
        <f>+J13+K13+L13</f>
        <v>412.01</v>
      </c>
      <c r="J13" s="330">
        <v>284.95</v>
      </c>
      <c r="K13" s="330">
        <v>17.61</v>
      </c>
      <c r="L13" s="575">
        <v>109.45</v>
      </c>
      <c r="M13" s="491"/>
      <c r="N13" s="491"/>
      <c r="O13" s="491"/>
      <c r="P13" s="576">
        <f>+Q13+T13</f>
        <v>27</v>
      </c>
      <c r="Q13" s="329">
        <f>+R13+S13</f>
        <v>27</v>
      </c>
      <c r="R13" s="330">
        <v>27</v>
      </c>
      <c r="S13" s="330">
        <v>0</v>
      </c>
      <c r="T13" s="575">
        <v>0</v>
      </c>
      <c r="U13" s="577" t="s">
        <v>928</v>
      </c>
      <c r="V13" s="574"/>
      <c r="X13">
        <f>+Y13+Z13</f>
        <v>275.56</v>
      </c>
      <c r="Y13" s="462">
        <f>+J13-R13</f>
        <v>257.95</v>
      </c>
      <c r="Z13" s="462">
        <f>+K13-S13</f>
        <v>17.61</v>
      </c>
    </row>
    <row r="14" spans="1:26" ht="30.75" customHeight="1">
      <c r="A14" s="491">
        <v>2</v>
      </c>
      <c r="B14" s="205" t="s">
        <v>1062</v>
      </c>
      <c r="C14" s="573"/>
      <c r="D14" s="89"/>
      <c r="E14" s="574"/>
      <c r="F14" s="574"/>
      <c r="G14" s="491"/>
      <c r="H14" s="491"/>
      <c r="I14" s="339"/>
      <c r="J14" s="330"/>
      <c r="K14" s="330"/>
      <c r="L14" s="575"/>
      <c r="M14" s="491"/>
      <c r="N14" s="491"/>
      <c r="O14" s="491"/>
      <c r="P14" s="576">
        <f>+Q14+T14</f>
        <v>385.01</v>
      </c>
      <c r="Q14" s="329">
        <f>+R14+S14</f>
        <v>275.56</v>
      </c>
      <c r="R14" s="330">
        <v>257.95</v>
      </c>
      <c r="S14" s="330">
        <v>17.61</v>
      </c>
      <c r="T14" s="575">
        <v>109.45</v>
      </c>
      <c r="U14" s="577"/>
      <c r="V14" s="574"/>
    </row>
    <row r="15" spans="1:26" ht="30.75" customHeight="1">
      <c r="A15" s="568" t="s">
        <v>49</v>
      </c>
      <c r="B15" s="578" t="s">
        <v>997</v>
      </c>
      <c r="C15" s="573"/>
      <c r="D15" s="89"/>
      <c r="E15" s="574"/>
      <c r="F15" s="574"/>
      <c r="G15" s="491"/>
      <c r="H15" s="491"/>
      <c r="I15" s="339"/>
      <c r="J15" s="330"/>
      <c r="K15" s="330"/>
      <c r="L15" s="575"/>
      <c r="M15" s="491"/>
      <c r="N15" s="491"/>
      <c r="O15" s="491"/>
      <c r="P15" s="570">
        <f>+P16</f>
        <v>947.54</v>
      </c>
      <c r="Q15" s="570">
        <f t="shared" ref="Q15:T15" si="5">+Q16</f>
        <v>696.44</v>
      </c>
      <c r="R15" s="570">
        <f t="shared" si="5"/>
        <v>656.05</v>
      </c>
      <c r="S15" s="570">
        <f t="shared" si="5"/>
        <v>40.39</v>
      </c>
      <c r="T15" s="570">
        <f t="shared" si="5"/>
        <v>251.1</v>
      </c>
      <c r="U15" s="577"/>
      <c r="V15" s="574"/>
    </row>
    <row r="16" spans="1:26" ht="30.75" customHeight="1">
      <c r="A16" s="568" t="s">
        <v>14</v>
      </c>
      <c r="B16" s="489" t="s">
        <v>223</v>
      </c>
      <c r="C16" s="498"/>
      <c r="D16" s="498"/>
      <c r="E16" s="498"/>
      <c r="F16" s="498"/>
      <c r="G16" s="498"/>
      <c r="H16" s="498"/>
      <c r="I16" s="579">
        <f>SUM(I17:I19)</f>
        <v>947.54</v>
      </c>
      <c r="J16" s="579">
        <f t="shared" ref="J16:L16" si="6">SUM(J17:J19)</f>
        <v>656.05</v>
      </c>
      <c r="K16" s="579">
        <f t="shared" si="6"/>
        <v>40.39</v>
      </c>
      <c r="L16" s="579">
        <f t="shared" si="6"/>
        <v>251.1</v>
      </c>
      <c r="M16" s="498"/>
      <c r="N16" s="498"/>
      <c r="O16" s="498"/>
      <c r="P16" s="486">
        <f>SUM(P17:P19)</f>
        <v>947.54</v>
      </c>
      <c r="Q16" s="486">
        <f>SUM(Q17:Q19)</f>
        <v>696.44</v>
      </c>
      <c r="R16" s="486">
        <f t="shared" ref="R16:T16" si="7">SUM(R17:R19)</f>
        <v>656.05</v>
      </c>
      <c r="S16" s="486">
        <f t="shared" si="7"/>
        <v>40.39</v>
      </c>
      <c r="T16" s="486">
        <f t="shared" si="7"/>
        <v>251.1</v>
      </c>
      <c r="U16" s="580"/>
      <c r="V16" s="476"/>
    </row>
    <row r="17" spans="1:22" ht="111" customHeight="1">
      <c r="A17" s="491">
        <v>1</v>
      </c>
      <c r="B17" s="202" t="s">
        <v>724</v>
      </c>
      <c r="C17" s="581" t="s">
        <v>1077</v>
      </c>
      <c r="D17" s="89" t="s">
        <v>1124</v>
      </c>
      <c r="E17" s="491"/>
      <c r="F17" s="491">
        <v>292</v>
      </c>
      <c r="G17" s="491" t="s">
        <v>55</v>
      </c>
      <c r="H17" s="491" t="s">
        <v>1138</v>
      </c>
      <c r="I17" s="339">
        <f t="shared" ref="I17:I19" si="8">+J17+K17+L17</f>
        <v>156.04000000000002</v>
      </c>
      <c r="J17" s="330">
        <v>108.04</v>
      </c>
      <c r="K17" s="330">
        <v>6.65</v>
      </c>
      <c r="L17" s="582">
        <v>41.35</v>
      </c>
      <c r="M17" s="491"/>
      <c r="N17" s="491"/>
      <c r="O17" s="491"/>
      <c r="P17" s="576">
        <f>+Q17+T17</f>
        <v>156.04000000000002</v>
      </c>
      <c r="Q17" s="329">
        <f>+R17+S17</f>
        <v>114.69000000000001</v>
      </c>
      <c r="R17" s="330">
        <v>108.04</v>
      </c>
      <c r="S17" s="330">
        <v>6.65</v>
      </c>
      <c r="T17" s="582">
        <v>41.35</v>
      </c>
      <c r="U17" s="577" t="s">
        <v>925</v>
      </c>
      <c r="V17" s="583"/>
    </row>
    <row r="18" spans="1:22" ht="111" customHeight="1">
      <c r="A18" s="491">
        <f>+A17+1</f>
        <v>2</v>
      </c>
      <c r="B18" s="205" t="s">
        <v>1078</v>
      </c>
      <c r="C18" s="573" t="s">
        <v>1079</v>
      </c>
      <c r="D18" s="89" t="s">
        <v>1124</v>
      </c>
      <c r="E18" s="491"/>
      <c r="F18" s="491">
        <v>292</v>
      </c>
      <c r="G18" s="491" t="s">
        <v>55</v>
      </c>
      <c r="H18" s="491" t="s">
        <v>1139</v>
      </c>
      <c r="I18" s="339">
        <f t="shared" si="8"/>
        <v>200</v>
      </c>
      <c r="J18" s="330">
        <v>138.47</v>
      </c>
      <c r="K18" s="330">
        <v>8.5299999999999994</v>
      </c>
      <c r="L18" s="575">
        <v>53</v>
      </c>
      <c r="M18" s="491"/>
      <c r="N18" s="491"/>
      <c r="O18" s="491"/>
      <c r="P18" s="576">
        <f>+Q18+T18</f>
        <v>200</v>
      </c>
      <c r="Q18" s="329">
        <f>+R18+S18</f>
        <v>147</v>
      </c>
      <c r="R18" s="330">
        <v>138.47</v>
      </c>
      <c r="S18" s="330">
        <v>8.5299999999999994</v>
      </c>
      <c r="T18" s="575">
        <v>53</v>
      </c>
      <c r="U18" s="577" t="s">
        <v>925</v>
      </c>
      <c r="V18" s="583"/>
    </row>
    <row r="19" spans="1:22" ht="111" customHeight="1">
      <c r="A19" s="491">
        <f>+A18+1</f>
        <v>3</v>
      </c>
      <c r="B19" s="205" t="s">
        <v>1082</v>
      </c>
      <c r="C19" s="194" t="s">
        <v>1083</v>
      </c>
      <c r="D19" s="89" t="s">
        <v>1124</v>
      </c>
      <c r="E19" s="574"/>
      <c r="F19" s="491">
        <v>292</v>
      </c>
      <c r="G19" s="491" t="s">
        <v>55</v>
      </c>
      <c r="H19" s="491" t="s">
        <v>1140</v>
      </c>
      <c r="I19" s="339">
        <f t="shared" si="8"/>
        <v>591.5</v>
      </c>
      <c r="J19" s="330">
        <v>409.54</v>
      </c>
      <c r="K19" s="330">
        <v>25.21</v>
      </c>
      <c r="L19" s="339">
        <v>156.75</v>
      </c>
      <c r="M19" s="491"/>
      <c r="N19" s="491"/>
      <c r="O19" s="491"/>
      <c r="P19" s="576">
        <f>+Q19+T19</f>
        <v>591.5</v>
      </c>
      <c r="Q19" s="329">
        <f>+R19+S19</f>
        <v>434.75</v>
      </c>
      <c r="R19" s="330">
        <v>409.54</v>
      </c>
      <c r="S19" s="330">
        <v>25.21</v>
      </c>
      <c r="T19" s="329">
        <v>156.75</v>
      </c>
      <c r="U19" s="577" t="s">
        <v>925</v>
      </c>
      <c r="V19" s="574"/>
    </row>
  </sheetData>
  <mergeCells count="24">
    <mergeCell ref="U5:U7"/>
    <mergeCell ref="V5:V7"/>
    <mergeCell ref="U1:V1"/>
    <mergeCell ref="A2:V2"/>
    <mergeCell ref="A3:V3"/>
    <mergeCell ref="Q4:V4"/>
    <mergeCell ref="H6:H7"/>
    <mergeCell ref="H5:L5"/>
    <mergeCell ref="A5:A8"/>
    <mergeCell ref="B5:B8"/>
    <mergeCell ref="C5:C8"/>
    <mergeCell ref="D5:D8"/>
    <mergeCell ref="E5:E8"/>
    <mergeCell ref="F5:F8"/>
    <mergeCell ref="G5:G8"/>
    <mergeCell ref="I6:L7"/>
    <mergeCell ref="M5:O7"/>
    <mergeCell ref="P5:T5"/>
    <mergeCell ref="Q6:S6"/>
    <mergeCell ref="P6:P8"/>
    <mergeCell ref="T6:T8"/>
    <mergeCell ref="Q7:Q8"/>
    <mergeCell ref="R7:R8"/>
    <mergeCell ref="S7:S8"/>
  </mergeCells>
  <pageMargins left="0.43307086614173229" right="0.15748031496062992" top="0.51181102362204722" bottom="0.74803149606299213" header="0.31496062992125984" footer="0.31496062992125984"/>
  <pageSetup paperSize="9" scale="56" orientation="landscape" verticalDpi="0" r:id="rId1"/>
  <headerFooter>
    <oddFooter>&amp;C&amp;"Times New Roman,Regular"&amp;14&amp;P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G9" sqref="G9"/>
    </sheetView>
  </sheetViews>
  <sheetFormatPr defaultRowHeight="15"/>
  <cols>
    <col min="1" max="1" width="7" customWidth="1"/>
    <col min="2" max="2" width="34.5703125" customWidth="1"/>
    <col min="3" max="3" width="16.28515625" customWidth="1"/>
    <col min="4" max="4" width="22.42578125" customWidth="1"/>
    <col min="5" max="5" width="11.42578125" customWidth="1"/>
    <col min="7" max="7" width="9.5703125" bestFit="1" customWidth="1"/>
  </cols>
  <sheetData>
    <row r="1" spans="1:11" ht="18.75">
      <c r="A1" s="682" t="s">
        <v>1120</v>
      </c>
      <c r="B1" s="682"/>
      <c r="C1" s="682"/>
      <c r="D1" s="682"/>
      <c r="E1" s="682"/>
    </row>
    <row r="2" spans="1:11" ht="55.5" customHeight="1">
      <c r="A2" s="683" t="s">
        <v>1136</v>
      </c>
      <c r="B2" s="683"/>
      <c r="C2" s="683"/>
      <c r="D2" s="683"/>
      <c r="E2" s="683"/>
      <c r="F2" s="566"/>
    </row>
    <row r="3" spans="1:11" ht="18.75">
      <c r="A3" s="685" t="str">
        <f>+NTM!A3</f>
        <v>(Kèm theo Nghị quyết số          /NQ-HĐND ngày         /12/2024 của HĐND huyện Na Rì)</v>
      </c>
      <c r="B3" s="685"/>
      <c r="C3" s="685"/>
      <c r="D3" s="685"/>
      <c r="E3" s="685"/>
    </row>
    <row r="4" spans="1:11" ht="18.75">
      <c r="A4" s="544"/>
      <c r="B4" s="544"/>
      <c r="C4" s="544"/>
      <c r="D4" s="686" t="s">
        <v>1002</v>
      </c>
      <c r="E4" s="686"/>
    </row>
    <row r="5" spans="1:11" ht="36.75" customHeight="1">
      <c r="A5" s="697" t="s">
        <v>556</v>
      </c>
      <c r="B5" s="697" t="s">
        <v>1005</v>
      </c>
      <c r="C5" s="599" t="s">
        <v>1126</v>
      </c>
      <c r="D5" s="599"/>
      <c r="E5" s="599" t="s">
        <v>8</v>
      </c>
    </row>
    <row r="6" spans="1:11" ht="148.5">
      <c r="A6" s="698"/>
      <c r="B6" s="698"/>
      <c r="C6" s="534" t="s">
        <v>1004</v>
      </c>
      <c r="D6" s="534" t="s">
        <v>1125</v>
      </c>
      <c r="E6" s="599"/>
    </row>
    <row r="7" spans="1:11" ht="15.75">
      <c r="A7" s="545">
        <v>1</v>
      </c>
      <c r="B7" s="545">
        <v>2</v>
      </c>
      <c r="C7" s="545" t="s">
        <v>1129</v>
      </c>
      <c r="D7" s="545">
        <v>4</v>
      </c>
      <c r="E7" s="545">
        <v>5</v>
      </c>
    </row>
    <row r="8" spans="1:11" ht="19.5">
      <c r="A8" s="532"/>
      <c r="B8" s="532" t="s">
        <v>1004</v>
      </c>
      <c r="C8" s="546">
        <f t="shared" ref="C8:D8" si="0">+C9+C13</f>
        <v>999</v>
      </c>
      <c r="D8" s="546">
        <f t="shared" si="0"/>
        <v>999</v>
      </c>
      <c r="E8" s="547"/>
    </row>
    <row r="9" spans="1:11" ht="28.5" customHeight="1">
      <c r="A9" s="533" t="s">
        <v>14</v>
      </c>
      <c r="B9" s="548" t="s">
        <v>56</v>
      </c>
      <c r="C9" s="549">
        <f>+C10+C11</f>
        <v>302.56</v>
      </c>
      <c r="D9" s="549">
        <f>+D10+D11</f>
        <v>302.56</v>
      </c>
      <c r="E9" s="550"/>
      <c r="G9" s="413">
        <f>+C8-C11</f>
        <v>723.44</v>
      </c>
      <c r="H9" s="413">
        <f t="shared" ref="H9:I9" si="1">+D8-D11</f>
        <v>723.44</v>
      </c>
      <c r="I9" s="413">
        <f t="shared" si="1"/>
        <v>0</v>
      </c>
      <c r="J9">
        <v>275.26</v>
      </c>
      <c r="K9" s="413">
        <f>+G9+J9</f>
        <v>998.7</v>
      </c>
    </row>
    <row r="10" spans="1:11" ht="37.5">
      <c r="A10" s="48">
        <v>1</v>
      </c>
      <c r="B10" s="551" t="s">
        <v>1003</v>
      </c>
      <c r="C10" s="552">
        <f>+D10</f>
        <v>27</v>
      </c>
      <c r="D10" s="552">
        <f>+NTM!Q13</f>
        <v>27</v>
      </c>
      <c r="E10" s="553"/>
      <c r="G10" s="417">
        <f>+C10+C12</f>
        <v>723.44</v>
      </c>
    </row>
    <row r="11" spans="1:11" ht="18.75">
      <c r="A11" s="48">
        <v>2</v>
      </c>
      <c r="B11" s="551" t="s">
        <v>1062</v>
      </c>
      <c r="C11" s="552">
        <f>+D11</f>
        <v>275.56</v>
      </c>
      <c r="D11" s="552">
        <f>+NTM!Q14</f>
        <v>275.56</v>
      </c>
      <c r="E11" s="553"/>
    </row>
    <row r="12" spans="1:11" ht="24" customHeight="1">
      <c r="A12" s="533" t="s">
        <v>34</v>
      </c>
      <c r="B12" s="548" t="s">
        <v>997</v>
      </c>
      <c r="C12" s="549">
        <f t="shared" ref="C12" si="2">SUM(C13:C14)</f>
        <v>696.44</v>
      </c>
      <c r="D12" s="549">
        <f t="shared" ref="D12" si="3">SUM(D13:D14)</f>
        <v>696.44</v>
      </c>
      <c r="E12" s="550"/>
    </row>
    <row r="13" spans="1:11" ht="24" customHeight="1">
      <c r="A13" s="48">
        <v>1</v>
      </c>
      <c r="B13" s="551" t="s">
        <v>925</v>
      </c>
      <c r="C13" s="552">
        <f>+D13</f>
        <v>696.44</v>
      </c>
      <c r="D13" s="552">
        <f>+NTM!Q16</f>
        <v>696.44</v>
      </c>
      <c r="E13" s="553"/>
    </row>
  </sheetData>
  <mergeCells count="8">
    <mergeCell ref="A1:E1"/>
    <mergeCell ref="A2:E2"/>
    <mergeCell ref="A3:E3"/>
    <mergeCell ref="D4:E4"/>
    <mergeCell ref="A5:A6"/>
    <mergeCell ref="B5:B6"/>
    <mergeCell ref="C5:D5"/>
    <mergeCell ref="E5:E6"/>
  </mergeCells>
  <pageMargins left="0.70866141732283472" right="0.23622047244094491" top="0.74803149606299213" bottom="0.74803149606299213" header="0.31496062992125984" footer="0.31496062992125984"/>
  <pageSetup paperSize="9" orientation="portrait" verticalDpi="0" r:id="rId1"/>
  <headerFooter>
    <oddFooter>&amp;C&amp;"Times New Roman,Regular"&amp;14&amp;P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view="pageBreakPreview" zoomScale="60" zoomScaleNormal="70" workbookViewId="0">
      <selection activeCell="A3" sqref="A3:Q3"/>
    </sheetView>
  </sheetViews>
  <sheetFormatPr defaultColWidth="8.85546875" defaultRowHeight="18.75"/>
  <cols>
    <col min="1" max="1" width="5.7109375" style="33" customWidth="1"/>
    <col min="2" max="2" width="40.140625" style="34" customWidth="1"/>
    <col min="3" max="3" width="15.28515625" style="167" customWidth="1"/>
    <col min="4" max="4" width="31.5703125" style="33" customWidth="1"/>
    <col min="5" max="5" width="14.7109375" style="34" customWidth="1"/>
    <col min="6" max="6" width="14.5703125" style="34" customWidth="1"/>
    <col min="7" max="8" width="12.28515625" style="34" customWidth="1"/>
    <col min="9" max="9" width="14.5703125" style="34" customWidth="1"/>
    <col min="10" max="11" width="12.28515625" style="34" customWidth="1"/>
    <col min="12" max="12" width="14.28515625" style="34" customWidth="1"/>
    <col min="13" max="13" width="10.85546875" style="34" bestFit="1" customWidth="1"/>
    <col min="14" max="16384" width="8.85546875" style="34"/>
  </cols>
  <sheetData>
    <row r="1" spans="1:13">
      <c r="A1" s="600" t="s">
        <v>700</v>
      </c>
      <c r="B1" s="600"/>
      <c r="G1" s="601"/>
      <c r="H1" s="601"/>
      <c r="I1" s="167"/>
      <c r="J1" s="167"/>
      <c r="K1" s="167"/>
      <c r="L1" s="167"/>
    </row>
    <row r="2" spans="1:13">
      <c r="A2" s="602" t="s">
        <v>555</v>
      </c>
      <c r="B2" s="602"/>
      <c r="C2" s="602"/>
      <c r="D2" s="602"/>
      <c r="E2" s="602"/>
      <c r="F2" s="602"/>
      <c r="G2" s="602"/>
      <c r="H2" s="602"/>
      <c r="I2" s="602"/>
      <c r="J2" s="602"/>
      <c r="K2" s="602"/>
      <c r="L2" s="602"/>
      <c r="M2" s="602"/>
    </row>
    <row r="3" spans="1:13">
      <c r="A3" s="603" t="s">
        <v>915</v>
      </c>
      <c r="B3" s="603"/>
      <c r="C3" s="603"/>
      <c r="D3" s="603"/>
      <c r="E3" s="603"/>
      <c r="F3" s="603"/>
      <c r="G3" s="603"/>
      <c r="H3" s="603"/>
      <c r="I3" s="603"/>
      <c r="J3" s="603"/>
      <c r="K3" s="603"/>
      <c r="L3" s="603"/>
    </row>
    <row r="4" spans="1:13">
      <c r="F4" s="604" t="s">
        <v>0</v>
      </c>
      <c r="G4" s="604"/>
      <c r="H4" s="604"/>
      <c r="I4" s="604"/>
      <c r="J4" s="604"/>
      <c r="K4" s="604"/>
      <c r="L4" s="604"/>
    </row>
    <row r="5" spans="1:13">
      <c r="A5" s="605" t="s">
        <v>556</v>
      </c>
      <c r="B5" s="605" t="s">
        <v>557</v>
      </c>
      <c r="C5" s="605" t="s">
        <v>558</v>
      </c>
      <c r="D5" s="599" t="s">
        <v>559</v>
      </c>
      <c r="E5" s="599" t="s">
        <v>560</v>
      </c>
      <c r="F5" s="599" t="s">
        <v>561</v>
      </c>
      <c r="G5" s="599"/>
      <c r="H5" s="599"/>
      <c r="I5" s="599" t="s">
        <v>562</v>
      </c>
      <c r="J5" s="599"/>
      <c r="K5" s="599"/>
      <c r="L5" s="599" t="s">
        <v>563</v>
      </c>
    </row>
    <row r="6" spans="1:13">
      <c r="A6" s="605"/>
      <c r="B6" s="605"/>
      <c r="C6" s="605"/>
      <c r="D6" s="599"/>
      <c r="E6" s="599"/>
      <c r="F6" s="599"/>
      <c r="G6" s="599"/>
      <c r="H6" s="599"/>
      <c r="I6" s="599"/>
      <c r="J6" s="599"/>
      <c r="K6" s="599"/>
      <c r="L6" s="599"/>
    </row>
    <row r="7" spans="1:13">
      <c r="A7" s="605"/>
      <c r="B7" s="605"/>
      <c r="C7" s="605"/>
      <c r="D7" s="599"/>
      <c r="E7" s="599"/>
      <c r="F7" s="599"/>
      <c r="G7" s="599"/>
      <c r="H7" s="599"/>
      <c r="I7" s="599"/>
      <c r="J7" s="599"/>
      <c r="K7" s="599"/>
      <c r="L7" s="599"/>
    </row>
    <row r="8" spans="1:13" ht="56.25">
      <c r="A8" s="605"/>
      <c r="B8" s="605"/>
      <c r="C8" s="605"/>
      <c r="D8" s="599"/>
      <c r="E8" s="599"/>
      <c r="F8" s="166" t="s">
        <v>564</v>
      </c>
      <c r="G8" s="35" t="s">
        <v>10</v>
      </c>
      <c r="H8" s="35" t="s">
        <v>11</v>
      </c>
      <c r="I8" s="166" t="s">
        <v>564</v>
      </c>
      <c r="J8" s="35" t="s">
        <v>10</v>
      </c>
      <c r="K8" s="35" t="s">
        <v>11</v>
      </c>
      <c r="L8" s="599"/>
    </row>
    <row r="9" spans="1:13">
      <c r="A9" s="168"/>
      <c r="B9" s="168" t="s">
        <v>13</v>
      </c>
      <c r="C9" s="168"/>
      <c r="D9" s="166"/>
      <c r="E9" s="36">
        <f>E10+E60</f>
        <v>487904</v>
      </c>
      <c r="F9" s="36">
        <f t="shared" ref="F9:K9" si="0">F10+F60</f>
        <v>487904</v>
      </c>
      <c r="G9" s="36">
        <f t="shared" si="0"/>
        <v>473693</v>
      </c>
      <c r="H9" s="36">
        <f t="shared" si="0"/>
        <v>14211</v>
      </c>
      <c r="I9" s="36">
        <f t="shared" si="0"/>
        <v>162022</v>
      </c>
      <c r="J9" s="36">
        <f t="shared" si="0"/>
        <v>157302</v>
      </c>
      <c r="K9" s="36">
        <f t="shared" si="0"/>
        <v>4720</v>
      </c>
      <c r="L9" s="166"/>
    </row>
    <row r="10" spans="1:13" ht="56.25">
      <c r="A10" s="168" t="s">
        <v>48</v>
      </c>
      <c r="B10" s="166" t="s">
        <v>565</v>
      </c>
      <c r="C10" s="168"/>
      <c r="D10" s="166"/>
      <c r="E10" s="36">
        <f>E11+E42</f>
        <v>401320</v>
      </c>
      <c r="F10" s="36">
        <f t="shared" ref="F10:K10" si="1">F11+F42</f>
        <v>401320</v>
      </c>
      <c r="G10" s="36">
        <f t="shared" si="1"/>
        <v>389631</v>
      </c>
      <c r="H10" s="36">
        <f t="shared" si="1"/>
        <v>11689</v>
      </c>
      <c r="I10" s="36">
        <f t="shared" si="1"/>
        <v>138042</v>
      </c>
      <c r="J10" s="36">
        <f t="shared" si="1"/>
        <v>134021</v>
      </c>
      <c r="K10" s="36">
        <f t="shared" si="1"/>
        <v>4021</v>
      </c>
      <c r="L10" s="166"/>
      <c r="M10" s="37"/>
    </row>
    <row r="11" spans="1:13">
      <c r="A11" s="168" t="s">
        <v>14</v>
      </c>
      <c r="B11" s="38" t="s">
        <v>566</v>
      </c>
      <c r="C11" s="39"/>
      <c r="D11" s="168"/>
      <c r="E11" s="40">
        <f>SUM(E12:E41)</f>
        <v>196047</v>
      </c>
      <c r="F11" s="41">
        <f t="shared" ref="F11:F41" si="2">G11+H11</f>
        <v>196047</v>
      </c>
      <c r="G11" s="42">
        <f t="shared" ref="G11:H11" si="3">SUM(G12:G41)</f>
        <v>190337</v>
      </c>
      <c r="H11" s="42">
        <f t="shared" si="3"/>
        <v>5710</v>
      </c>
      <c r="I11" s="41">
        <f t="shared" ref="I11" si="4">J11+K11</f>
        <v>67434</v>
      </c>
      <c r="J11" s="42">
        <f t="shared" ref="J11:K11" si="5">SUM(J12:J41)</f>
        <v>65470</v>
      </c>
      <c r="K11" s="42">
        <f t="shared" si="5"/>
        <v>1964</v>
      </c>
      <c r="L11" s="39"/>
      <c r="M11" s="37"/>
    </row>
    <row r="12" spans="1:13" ht="37.5">
      <c r="A12" s="43">
        <v>1</v>
      </c>
      <c r="B12" s="44" t="s">
        <v>567</v>
      </c>
      <c r="C12" s="43" t="s">
        <v>568</v>
      </c>
      <c r="D12" s="43" t="s">
        <v>569</v>
      </c>
      <c r="E12" s="45">
        <v>7500</v>
      </c>
      <c r="F12" s="46">
        <f>G12+H12</f>
        <v>7500</v>
      </c>
      <c r="G12" s="47">
        <v>7356</v>
      </c>
      <c r="H12" s="47">
        <v>144</v>
      </c>
      <c r="I12" s="46">
        <f>J12+K12</f>
        <v>5514</v>
      </c>
      <c r="J12" s="47">
        <v>5370</v>
      </c>
      <c r="K12" s="47">
        <v>144</v>
      </c>
      <c r="L12" s="48" t="s">
        <v>31</v>
      </c>
    </row>
    <row r="13" spans="1:13" ht="56.25">
      <c r="A13" s="43">
        <v>2</v>
      </c>
      <c r="B13" s="44" t="s">
        <v>570</v>
      </c>
      <c r="C13" s="43" t="s">
        <v>568</v>
      </c>
      <c r="D13" s="43" t="s">
        <v>571</v>
      </c>
      <c r="E13" s="45">
        <v>3000</v>
      </c>
      <c r="F13" s="46">
        <f t="shared" si="2"/>
        <v>3000</v>
      </c>
      <c r="G13" s="47">
        <v>2860</v>
      </c>
      <c r="H13" s="47">
        <v>140</v>
      </c>
      <c r="I13" s="46">
        <f t="shared" ref="I13:I25" si="6">J13+K13</f>
        <v>2240</v>
      </c>
      <c r="J13" s="47">
        <v>2100</v>
      </c>
      <c r="K13" s="47">
        <v>140</v>
      </c>
      <c r="L13" s="48" t="s">
        <v>31</v>
      </c>
    </row>
    <row r="14" spans="1:13" ht="56.25">
      <c r="A14" s="43">
        <v>3</v>
      </c>
      <c r="B14" s="44" t="s">
        <v>572</v>
      </c>
      <c r="C14" s="43" t="s">
        <v>573</v>
      </c>
      <c r="D14" s="43" t="s">
        <v>574</v>
      </c>
      <c r="E14" s="45">
        <v>6500</v>
      </c>
      <c r="F14" s="46">
        <f t="shared" si="2"/>
        <v>6500</v>
      </c>
      <c r="G14" s="47">
        <v>6360</v>
      </c>
      <c r="H14" s="47">
        <v>140</v>
      </c>
      <c r="I14" s="46">
        <f t="shared" si="6"/>
        <v>4790</v>
      </c>
      <c r="J14" s="47">
        <v>4650</v>
      </c>
      <c r="K14" s="47">
        <v>140</v>
      </c>
      <c r="L14" s="48" t="s">
        <v>31</v>
      </c>
    </row>
    <row r="15" spans="1:13" ht="56.25">
      <c r="A15" s="43">
        <v>4</v>
      </c>
      <c r="B15" s="49" t="s">
        <v>575</v>
      </c>
      <c r="C15" s="43" t="s">
        <v>573</v>
      </c>
      <c r="D15" s="43" t="s">
        <v>576</v>
      </c>
      <c r="E15" s="45">
        <v>8500</v>
      </c>
      <c r="F15" s="46">
        <f t="shared" si="2"/>
        <v>8500</v>
      </c>
      <c r="G15" s="47">
        <v>8360</v>
      </c>
      <c r="H15" s="47">
        <v>140</v>
      </c>
      <c r="I15" s="46">
        <f t="shared" si="6"/>
        <v>6240</v>
      </c>
      <c r="J15" s="47">
        <v>6100</v>
      </c>
      <c r="K15" s="47">
        <v>140</v>
      </c>
      <c r="L15" s="48" t="s">
        <v>31</v>
      </c>
    </row>
    <row r="16" spans="1:13" ht="75">
      <c r="A16" s="43">
        <v>5</v>
      </c>
      <c r="B16" s="49" t="s">
        <v>577</v>
      </c>
      <c r="C16" s="43" t="s">
        <v>573</v>
      </c>
      <c r="D16" s="43" t="s">
        <v>578</v>
      </c>
      <c r="E16" s="45">
        <v>6500</v>
      </c>
      <c r="F16" s="46">
        <f t="shared" si="2"/>
        <v>6500</v>
      </c>
      <c r="G16" s="47">
        <v>6360</v>
      </c>
      <c r="H16" s="47">
        <v>140</v>
      </c>
      <c r="I16" s="46">
        <f t="shared" si="6"/>
        <v>5140</v>
      </c>
      <c r="J16" s="47">
        <v>5000</v>
      </c>
      <c r="K16" s="47">
        <v>140</v>
      </c>
      <c r="L16" s="48" t="s">
        <v>31</v>
      </c>
    </row>
    <row r="17" spans="1:12" ht="75">
      <c r="A17" s="43">
        <v>6</v>
      </c>
      <c r="B17" s="49" t="s">
        <v>579</v>
      </c>
      <c r="C17" s="43" t="s">
        <v>573</v>
      </c>
      <c r="D17" s="43" t="s">
        <v>580</v>
      </c>
      <c r="E17" s="45">
        <v>7500</v>
      </c>
      <c r="F17" s="46">
        <f t="shared" si="2"/>
        <v>7500</v>
      </c>
      <c r="G17" s="47">
        <v>7360</v>
      </c>
      <c r="H17" s="47">
        <v>140</v>
      </c>
      <c r="I17" s="46">
        <f t="shared" si="6"/>
        <v>5890</v>
      </c>
      <c r="J17" s="47">
        <v>5750</v>
      </c>
      <c r="K17" s="47">
        <v>140</v>
      </c>
      <c r="L17" s="48" t="s">
        <v>31</v>
      </c>
    </row>
    <row r="18" spans="1:12" ht="37.5">
      <c r="A18" s="43">
        <v>7</v>
      </c>
      <c r="B18" s="50" t="s">
        <v>581</v>
      </c>
      <c r="C18" s="43" t="s">
        <v>582</v>
      </c>
      <c r="D18" s="43" t="s">
        <v>583</v>
      </c>
      <c r="E18" s="45">
        <v>10000</v>
      </c>
      <c r="F18" s="46">
        <f t="shared" si="2"/>
        <v>10000</v>
      </c>
      <c r="G18" s="47">
        <v>9860</v>
      </c>
      <c r="H18" s="47">
        <v>140</v>
      </c>
      <c r="I18" s="46">
        <f t="shared" si="6"/>
        <v>7340</v>
      </c>
      <c r="J18" s="47">
        <v>7200</v>
      </c>
      <c r="K18" s="47">
        <v>140</v>
      </c>
      <c r="L18" s="48" t="s">
        <v>31</v>
      </c>
    </row>
    <row r="19" spans="1:12" ht="93.75">
      <c r="A19" s="43">
        <v>8</v>
      </c>
      <c r="B19" s="44" t="s">
        <v>584</v>
      </c>
      <c r="C19" s="43" t="s">
        <v>585</v>
      </c>
      <c r="D19" s="43" t="s">
        <v>586</v>
      </c>
      <c r="E19" s="45">
        <v>8500</v>
      </c>
      <c r="F19" s="46">
        <f t="shared" si="2"/>
        <v>8500</v>
      </c>
      <c r="G19" s="47">
        <v>8360</v>
      </c>
      <c r="H19" s="47">
        <v>140</v>
      </c>
      <c r="I19" s="46">
        <f t="shared" si="6"/>
        <v>6640</v>
      </c>
      <c r="J19" s="47">
        <v>6500</v>
      </c>
      <c r="K19" s="47">
        <v>140</v>
      </c>
      <c r="L19" s="48" t="s">
        <v>31</v>
      </c>
    </row>
    <row r="20" spans="1:12" ht="56.25">
      <c r="A20" s="43">
        <v>9</v>
      </c>
      <c r="B20" s="44" t="s">
        <v>587</v>
      </c>
      <c r="C20" s="43" t="s">
        <v>588</v>
      </c>
      <c r="D20" s="51" t="s">
        <v>589</v>
      </c>
      <c r="E20" s="45">
        <v>2000</v>
      </c>
      <c r="F20" s="46">
        <f t="shared" si="2"/>
        <v>2000</v>
      </c>
      <c r="G20" s="47">
        <v>1860</v>
      </c>
      <c r="H20" s="47">
        <v>140</v>
      </c>
      <c r="I20" s="46">
        <f t="shared" si="6"/>
        <v>1490</v>
      </c>
      <c r="J20" s="47">
        <v>1350</v>
      </c>
      <c r="K20" s="47">
        <v>140</v>
      </c>
      <c r="L20" s="48" t="s">
        <v>31</v>
      </c>
    </row>
    <row r="21" spans="1:12" ht="56.25">
      <c r="A21" s="43">
        <v>10</v>
      </c>
      <c r="B21" s="44" t="s">
        <v>590</v>
      </c>
      <c r="C21" s="43" t="s">
        <v>591</v>
      </c>
      <c r="D21" s="43" t="s">
        <v>592</v>
      </c>
      <c r="E21" s="45">
        <v>4500</v>
      </c>
      <c r="F21" s="46">
        <f t="shared" si="2"/>
        <v>4500</v>
      </c>
      <c r="G21" s="47">
        <v>4360</v>
      </c>
      <c r="H21" s="47">
        <v>140</v>
      </c>
      <c r="I21" s="46">
        <f t="shared" si="6"/>
        <v>3340</v>
      </c>
      <c r="J21" s="47">
        <v>3200</v>
      </c>
      <c r="K21" s="47">
        <v>140</v>
      </c>
      <c r="L21" s="48" t="s">
        <v>31</v>
      </c>
    </row>
    <row r="22" spans="1:12" ht="37.5">
      <c r="A22" s="43">
        <v>11</v>
      </c>
      <c r="B22" s="44" t="s">
        <v>593</v>
      </c>
      <c r="C22" s="43" t="s">
        <v>591</v>
      </c>
      <c r="D22" s="43" t="s">
        <v>594</v>
      </c>
      <c r="E22" s="45">
        <v>10000</v>
      </c>
      <c r="F22" s="46">
        <f t="shared" si="2"/>
        <v>10000</v>
      </c>
      <c r="G22" s="47">
        <v>9860</v>
      </c>
      <c r="H22" s="47">
        <v>140</v>
      </c>
      <c r="I22" s="46">
        <f t="shared" si="6"/>
        <v>7340</v>
      </c>
      <c r="J22" s="47">
        <v>7200</v>
      </c>
      <c r="K22" s="47">
        <v>140</v>
      </c>
      <c r="L22" s="48" t="s">
        <v>31</v>
      </c>
    </row>
    <row r="23" spans="1:12" ht="56.25">
      <c r="A23" s="43">
        <v>12</v>
      </c>
      <c r="B23" s="44" t="s">
        <v>595</v>
      </c>
      <c r="C23" s="43" t="s">
        <v>568</v>
      </c>
      <c r="D23" s="43" t="s">
        <v>596</v>
      </c>
      <c r="E23" s="45">
        <v>5000</v>
      </c>
      <c r="F23" s="46">
        <f t="shared" si="2"/>
        <v>5000</v>
      </c>
      <c r="G23" s="47">
        <v>4860</v>
      </c>
      <c r="H23" s="47">
        <v>140</v>
      </c>
      <c r="I23" s="46">
        <f t="shared" si="6"/>
        <v>3690</v>
      </c>
      <c r="J23" s="47">
        <v>3550</v>
      </c>
      <c r="K23" s="47">
        <v>140</v>
      </c>
      <c r="L23" s="48" t="s">
        <v>31</v>
      </c>
    </row>
    <row r="24" spans="1:12" ht="37.5">
      <c r="A24" s="43">
        <v>13</v>
      </c>
      <c r="B24" s="44" t="s">
        <v>597</v>
      </c>
      <c r="C24" s="43" t="s">
        <v>582</v>
      </c>
      <c r="D24" s="43" t="s">
        <v>598</v>
      </c>
      <c r="E24" s="45">
        <v>3000</v>
      </c>
      <c r="F24" s="46">
        <f t="shared" si="2"/>
        <v>3000</v>
      </c>
      <c r="G24" s="47">
        <v>2860</v>
      </c>
      <c r="H24" s="47">
        <v>140</v>
      </c>
      <c r="I24" s="46">
        <f t="shared" si="6"/>
        <v>2140</v>
      </c>
      <c r="J24" s="47">
        <v>2000</v>
      </c>
      <c r="K24" s="47">
        <v>140</v>
      </c>
      <c r="L24" s="48" t="s">
        <v>31</v>
      </c>
    </row>
    <row r="25" spans="1:12" ht="56.25">
      <c r="A25" s="43">
        <v>14</v>
      </c>
      <c r="B25" s="44" t="s">
        <v>599</v>
      </c>
      <c r="C25" s="43" t="s">
        <v>59</v>
      </c>
      <c r="D25" s="43" t="s">
        <v>600</v>
      </c>
      <c r="E25" s="45">
        <v>7500</v>
      </c>
      <c r="F25" s="46">
        <f t="shared" si="2"/>
        <v>7500</v>
      </c>
      <c r="G25" s="47">
        <v>7360</v>
      </c>
      <c r="H25" s="47">
        <v>140</v>
      </c>
      <c r="I25" s="46">
        <f t="shared" si="6"/>
        <v>5640</v>
      </c>
      <c r="J25" s="47">
        <v>5500</v>
      </c>
      <c r="K25" s="47">
        <v>140</v>
      </c>
      <c r="L25" s="48" t="s">
        <v>31</v>
      </c>
    </row>
    <row r="26" spans="1:12" ht="56.25">
      <c r="A26" s="43">
        <v>15</v>
      </c>
      <c r="B26" s="44" t="s">
        <v>601</v>
      </c>
      <c r="C26" s="43" t="s">
        <v>602</v>
      </c>
      <c r="D26" s="43" t="s">
        <v>603</v>
      </c>
      <c r="E26" s="45">
        <v>2500</v>
      </c>
      <c r="F26" s="46">
        <f t="shared" si="2"/>
        <v>2500</v>
      </c>
      <c r="G26" s="47">
        <v>2265</v>
      </c>
      <c r="H26" s="47">
        <v>235</v>
      </c>
      <c r="I26" s="46"/>
      <c r="J26" s="47"/>
      <c r="K26" s="47"/>
      <c r="L26" s="48" t="s">
        <v>50</v>
      </c>
    </row>
    <row r="27" spans="1:12" ht="56.25">
      <c r="A27" s="43">
        <v>16</v>
      </c>
      <c r="B27" s="44" t="s">
        <v>604</v>
      </c>
      <c r="C27" s="43" t="s">
        <v>605</v>
      </c>
      <c r="D27" s="43" t="s">
        <v>606</v>
      </c>
      <c r="E27" s="45">
        <v>2500</v>
      </c>
      <c r="F27" s="46">
        <f t="shared" si="2"/>
        <v>2500</v>
      </c>
      <c r="G27" s="47">
        <v>2265</v>
      </c>
      <c r="H27" s="47">
        <v>235</v>
      </c>
      <c r="I27" s="46"/>
      <c r="J27" s="47"/>
      <c r="K27" s="47"/>
      <c r="L27" s="48" t="s">
        <v>50</v>
      </c>
    </row>
    <row r="28" spans="1:12" ht="56.25">
      <c r="A28" s="43">
        <v>17</v>
      </c>
      <c r="B28" s="49" t="s">
        <v>607</v>
      </c>
      <c r="C28" s="43" t="s">
        <v>591</v>
      </c>
      <c r="D28" s="43" t="s">
        <v>608</v>
      </c>
      <c r="E28" s="45">
        <v>5000</v>
      </c>
      <c r="F28" s="46">
        <f t="shared" si="2"/>
        <v>5000</v>
      </c>
      <c r="G28" s="47">
        <v>4765</v>
      </c>
      <c r="H28" s="47">
        <v>235</v>
      </c>
      <c r="I28" s="46"/>
      <c r="J28" s="47"/>
      <c r="K28" s="47"/>
      <c r="L28" s="48" t="s">
        <v>50</v>
      </c>
    </row>
    <row r="29" spans="1:12" ht="56.25">
      <c r="A29" s="43">
        <v>18</v>
      </c>
      <c r="B29" s="44" t="s">
        <v>609</v>
      </c>
      <c r="C29" s="43" t="s">
        <v>573</v>
      </c>
      <c r="D29" s="43" t="s">
        <v>610</v>
      </c>
      <c r="E29" s="45">
        <v>3500</v>
      </c>
      <c r="F29" s="46">
        <f t="shared" si="2"/>
        <v>3500</v>
      </c>
      <c r="G29" s="47">
        <v>3265</v>
      </c>
      <c r="H29" s="47">
        <v>235</v>
      </c>
      <c r="I29" s="46"/>
      <c r="J29" s="47"/>
      <c r="K29" s="47"/>
      <c r="L29" s="48" t="s">
        <v>50</v>
      </c>
    </row>
    <row r="30" spans="1:12" ht="56.25">
      <c r="A30" s="43">
        <v>19</v>
      </c>
      <c r="B30" s="44" t="s">
        <v>611</v>
      </c>
      <c r="C30" s="43" t="s">
        <v>573</v>
      </c>
      <c r="D30" s="43" t="s">
        <v>596</v>
      </c>
      <c r="E30" s="45">
        <v>5000</v>
      </c>
      <c r="F30" s="46">
        <f t="shared" si="2"/>
        <v>5000</v>
      </c>
      <c r="G30" s="47">
        <v>4765</v>
      </c>
      <c r="H30" s="47">
        <v>235</v>
      </c>
      <c r="I30" s="46"/>
      <c r="J30" s="47"/>
      <c r="K30" s="47"/>
      <c r="L30" s="48" t="s">
        <v>50</v>
      </c>
    </row>
    <row r="31" spans="1:12" ht="56.25">
      <c r="A31" s="43">
        <v>20</v>
      </c>
      <c r="B31" s="44" t="s">
        <v>612</v>
      </c>
      <c r="C31" s="43" t="s">
        <v>613</v>
      </c>
      <c r="D31" s="43" t="s">
        <v>614</v>
      </c>
      <c r="E31" s="45">
        <v>10000</v>
      </c>
      <c r="F31" s="46">
        <f t="shared" si="2"/>
        <v>10000</v>
      </c>
      <c r="G31" s="47">
        <v>9765</v>
      </c>
      <c r="H31" s="47">
        <v>235</v>
      </c>
      <c r="I31" s="46"/>
      <c r="J31" s="47"/>
      <c r="K31" s="47"/>
      <c r="L31" s="48" t="s">
        <v>50</v>
      </c>
    </row>
    <row r="32" spans="1:12" ht="37.5">
      <c r="A32" s="43">
        <v>21</v>
      </c>
      <c r="B32" s="44" t="s">
        <v>615</v>
      </c>
      <c r="C32" s="43" t="s">
        <v>573</v>
      </c>
      <c r="D32" s="43" t="s">
        <v>576</v>
      </c>
      <c r="E32" s="45">
        <v>7500</v>
      </c>
      <c r="F32" s="46">
        <f t="shared" si="2"/>
        <v>7500</v>
      </c>
      <c r="G32" s="47">
        <v>7265</v>
      </c>
      <c r="H32" s="47">
        <v>235</v>
      </c>
      <c r="I32" s="46"/>
      <c r="J32" s="47"/>
      <c r="K32" s="47"/>
      <c r="L32" s="48" t="s">
        <v>50</v>
      </c>
    </row>
    <row r="33" spans="1:12" ht="56.25">
      <c r="A33" s="43">
        <v>22</v>
      </c>
      <c r="B33" s="44" t="s">
        <v>616</v>
      </c>
      <c r="C33" s="43" t="s">
        <v>617</v>
      </c>
      <c r="D33" s="43" t="s">
        <v>618</v>
      </c>
      <c r="E33" s="45">
        <v>13500</v>
      </c>
      <c r="F33" s="46">
        <f t="shared" si="2"/>
        <v>13500</v>
      </c>
      <c r="G33" s="47">
        <v>13265</v>
      </c>
      <c r="H33" s="47">
        <v>235</v>
      </c>
      <c r="I33" s="46"/>
      <c r="J33" s="47"/>
      <c r="K33" s="47"/>
      <c r="L33" s="48" t="s">
        <v>50</v>
      </c>
    </row>
    <row r="34" spans="1:12" ht="56.25">
      <c r="A34" s="43">
        <v>23</v>
      </c>
      <c r="B34" s="44" t="s">
        <v>619</v>
      </c>
      <c r="C34" s="43" t="s">
        <v>573</v>
      </c>
      <c r="D34" s="43" t="s">
        <v>620</v>
      </c>
      <c r="E34" s="45">
        <v>8000</v>
      </c>
      <c r="F34" s="46">
        <f t="shared" si="2"/>
        <v>8000</v>
      </c>
      <c r="G34" s="47">
        <v>7765</v>
      </c>
      <c r="H34" s="47">
        <v>235</v>
      </c>
      <c r="I34" s="46"/>
      <c r="J34" s="47"/>
      <c r="K34" s="47"/>
      <c r="L34" s="48" t="s">
        <v>51</v>
      </c>
    </row>
    <row r="35" spans="1:12" ht="37.5">
      <c r="A35" s="43">
        <v>24</v>
      </c>
      <c r="B35" s="52" t="s">
        <v>621</v>
      </c>
      <c r="C35" s="43" t="s">
        <v>585</v>
      </c>
      <c r="D35" s="43" t="s">
        <v>598</v>
      </c>
      <c r="E35" s="45">
        <v>4000</v>
      </c>
      <c r="F35" s="46">
        <f t="shared" si="2"/>
        <v>4000</v>
      </c>
      <c r="G35" s="47">
        <v>3765</v>
      </c>
      <c r="H35" s="47">
        <v>235</v>
      </c>
      <c r="I35" s="46"/>
      <c r="J35" s="47"/>
      <c r="K35" s="47"/>
      <c r="L35" s="48" t="s">
        <v>51</v>
      </c>
    </row>
    <row r="36" spans="1:12" ht="56.25">
      <c r="A36" s="43">
        <v>25</v>
      </c>
      <c r="B36" s="44" t="s">
        <v>622</v>
      </c>
      <c r="C36" s="43" t="s">
        <v>623</v>
      </c>
      <c r="D36" s="43" t="s">
        <v>576</v>
      </c>
      <c r="E36" s="45">
        <v>10000</v>
      </c>
      <c r="F36" s="46">
        <f t="shared" si="2"/>
        <v>10000</v>
      </c>
      <c r="G36" s="47">
        <v>9765</v>
      </c>
      <c r="H36" s="47">
        <v>235</v>
      </c>
      <c r="I36" s="46"/>
      <c r="J36" s="47"/>
      <c r="K36" s="47"/>
      <c r="L36" s="48" t="s">
        <v>51</v>
      </c>
    </row>
    <row r="37" spans="1:12" ht="75">
      <c r="A37" s="43">
        <v>26</v>
      </c>
      <c r="B37" s="44" t="s">
        <v>624</v>
      </c>
      <c r="C37" s="43" t="s">
        <v>625</v>
      </c>
      <c r="D37" s="43" t="s">
        <v>626</v>
      </c>
      <c r="E37" s="45">
        <v>5000</v>
      </c>
      <c r="F37" s="46">
        <f t="shared" si="2"/>
        <v>5000</v>
      </c>
      <c r="G37" s="47">
        <v>4765</v>
      </c>
      <c r="H37" s="47">
        <v>235</v>
      </c>
      <c r="I37" s="46"/>
      <c r="J37" s="47"/>
      <c r="K37" s="47"/>
      <c r="L37" s="48" t="s">
        <v>51</v>
      </c>
    </row>
    <row r="38" spans="1:12" ht="37.5">
      <c r="A38" s="43">
        <v>27</v>
      </c>
      <c r="B38" s="44" t="s">
        <v>627</v>
      </c>
      <c r="C38" s="43" t="s">
        <v>605</v>
      </c>
      <c r="D38" s="43" t="s">
        <v>628</v>
      </c>
      <c r="E38" s="45">
        <v>2000</v>
      </c>
      <c r="F38" s="46">
        <f t="shared" si="2"/>
        <v>2000</v>
      </c>
      <c r="G38" s="47">
        <v>1770</v>
      </c>
      <c r="H38" s="47">
        <v>230</v>
      </c>
      <c r="I38" s="46"/>
      <c r="J38" s="47"/>
      <c r="K38" s="47"/>
      <c r="L38" s="48" t="s">
        <v>51</v>
      </c>
    </row>
    <row r="39" spans="1:12" ht="37.5">
      <c r="A39" s="43">
        <v>28</v>
      </c>
      <c r="B39" s="44" t="s">
        <v>629</v>
      </c>
      <c r="C39" s="43" t="s">
        <v>568</v>
      </c>
      <c r="D39" s="43" t="s">
        <v>630</v>
      </c>
      <c r="E39" s="45">
        <v>6000</v>
      </c>
      <c r="F39" s="46">
        <f t="shared" si="2"/>
        <v>6000</v>
      </c>
      <c r="G39" s="47">
        <v>5770</v>
      </c>
      <c r="H39" s="47">
        <v>230</v>
      </c>
      <c r="I39" s="46"/>
      <c r="J39" s="47"/>
      <c r="K39" s="47"/>
      <c r="L39" s="48" t="s">
        <v>51</v>
      </c>
    </row>
    <row r="40" spans="1:12" ht="56.25">
      <c r="A40" s="43">
        <v>29</v>
      </c>
      <c r="B40" s="44" t="s">
        <v>631</v>
      </c>
      <c r="C40" s="43" t="s">
        <v>632</v>
      </c>
      <c r="D40" s="43" t="s">
        <v>633</v>
      </c>
      <c r="E40" s="45">
        <v>8000</v>
      </c>
      <c r="F40" s="46">
        <f t="shared" si="2"/>
        <v>8000</v>
      </c>
      <c r="G40" s="47">
        <v>7770</v>
      </c>
      <c r="H40" s="47">
        <v>230</v>
      </c>
      <c r="I40" s="46"/>
      <c r="J40" s="47"/>
      <c r="K40" s="47"/>
      <c r="L40" s="48" t="s">
        <v>51</v>
      </c>
    </row>
    <row r="41" spans="1:12" ht="37.5">
      <c r="A41" s="43">
        <v>30</v>
      </c>
      <c r="B41" s="44" t="s">
        <v>634</v>
      </c>
      <c r="C41" s="43" t="s">
        <v>59</v>
      </c>
      <c r="D41" s="43" t="s">
        <v>635</v>
      </c>
      <c r="E41" s="45">
        <v>13547</v>
      </c>
      <c r="F41" s="46">
        <f t="shared" si="2"/>
        <v>13547</v>
      </c>
      <c r="G41" s="47">
        <v>13311</v>
      </c>
      <c r="H41" s="47">
        <v>236</v>
      </c>
      <c r="I41" s="46"/>
      <c r="J41" s="47"/>
      <c r="K41" s="47"/>
      <c r="L41" s="48" t="s">
        <v>51</v>
      </c>
    </row>
    <row r="42" spans="1:12" s="56" customFormat="1" ht="19.5">
      <c r="A42" s="168" t="s">
        <v>34</v>
      </c>
      <c r="B42" s="53" t="s">
        <v>636</v>
      </c>
      <c r="C42" s="54"/>
      <c r="D42" s="54"/>
      <c r="E42" s="55">
        <f>SUM(E43:E59)</f>
        <v>205273</v>
      </c>
      <c r="F42" s="55">
        <f>SUM(F43:F59)</f>
        <v>205273</v>
      </c>
      <c r="G42" s="55">
        <f>SUM(G43:G59)</f>
        <v>199294</v>
      </c>
      <c r="H42" s="55">
        <f>SUM(H43:H59)</f>
        <v>5979</v>
      </c>
      <c r="I42" s="55">
        <f t="shared" ref="I42:K42" si="7">SUM(I43:I59)</f>
        <v>70608</v>
      </c>
      <c r="J42" s="55">
        <f>SUM(J43:J59)</f>
        <v>68551</v>
      </c>
      <c r="K42" s="55">
        <f t="shared" si="7"/>
        <v>2057</v>
      </c>
      <c r="L42" s="55">
        <f>SUM(L43:L58)</f>
        <v>0</v>
      </c>
    </row>
    <row r="43" spans="1:12" ht="168.75">
      <c r="A43" s="57">
        <v>1</v>
      </c>
      <c r="B43" s="58" t="s">
        <v>637</v>
      </c>
      <c r="C43" s="59" t="s">
        <v>546</v>
      </c>
      <c r="D43" s="57" t="s">
        <v>638</v>
      </c>
      <c r="E43" s="60">
        <f>F43</f>
        <v>39294</v>
      </c>
      <c r="F43" s="61">
        <f>G43+H43</f>
        <v>39294</v>
      </c>
      <c r="G43" s="62">
        <v>38294</v>
      </c>
      <c r="H43" s="63">
        <v>1000</v>
      </c>
      <c r="I43" s="61">
        <f>J43+K43</f>
        <v>19008</v>
      </c>
      <c r="J43" s="62">
        <v>18551</v>
      </c>
      <c r="K43" s="63">
        <v>457</v>
      </c>
      <c r="L43" s="57" t="s">
        <v>639</v>
      </c>
    </row>
    <row r="44" spans="1:12" ht="37.5">
      <c r="A44" s="57">
        <v>2</v>
      </c>
      <c r="B44" s="58" t="s">
        <v>640</v>
      </c>
      <c r="C44" s="59" t="s">
        <v>546</v>
      </c>
      <c r="D44" s="59" t="s">
        <v>641</v>
      </c>
      <c r="E44" s="60">
        <f t="shared" ref="E44:E59" si="8">F44</f>
        <v>8200</v>
      </c>
      <c r="F44" s="61">
        <f t="shared" ref="F44:F59" si="9">G44+H44</f>
        <v>8200</v>
      </c>
      <c r="G44" s="62">
        <v>8000</v>
      </c>
      <c r="H44" s="63">
        <v>200</v>
      </c>
      <c r="I44" s="61">
        <f t="shared" ref="I44:I59" si="10">J44+K44</f>
        <v>5000</v>
      </c>
      <c r="J44" s="62">
        <v>5000</v>
      </c>
      <c r="K44" s="63"/>
      <c r="L44" s="57" t="s">
        <v>639</v>
      </c>
    </row>
    <row r="45" spans="1:12" ht="56.25">
      <c r="A45" s="57">
        <v>3</v>
      </c>
      <c r="B45" s="64" t="s">
        <v>642</v>
      </c>
      <c r="C45" s="59" t="s">
        <v>643</v>
      </c>
      <c r="D45" s="57" t="s">
        <v>644</v>
      </c>
      <c r="E45" s="60">
        <f t="shared" si="8"/>
        <v>6379</v>
      </c>
      <c r="F45" s="61">
        <f t="shared" si="9"/>
        <v>6379</v>
      </c>
      <c r="G45" s="62">
        <v>6000</v>
      </c>
      <c r="H45" s="63">
        <v>379</v>
      </c>
      <c r="I45" s="61">
        <f t="shared" si="10"/>
        <v>0</v>
      </c>
      <c r="J45" s="65"/>
      <c r="K45" s="63"/>
      <c r="L45" s="57" t="s">
        <v>639</v>
      </c>
    </row>
    <row r="46" spans="1:12" ht="37.5">
      <c r="A46" s="57">
        <v>4</v>
      </c>
      <c r="B46" s="64" t="s">
        <v>645</v>
      </c>
      <c r="C46" s="59" t="s">
        <v>548</v>
      </c>
      <c r="D46" s="57" t="s">
        <v>646</v>
      </c>
      <c r="E46" s="60">
        <f t="shared" si="8"/>
        <v>10500</v>
      </c>
      <c r="F46" s="61">
        <f t="shared" si="9"/>
        <v>10500</v>
      </c>
      <c r="G46" s="65">
        <v>10000</v>
      </c>
      <c r="H46" s="63">
        <v>500</v>
      </c>
      <c r="I46" s="61">
        <f t="shared" si="10"/>
        <v>8000</v>
      </c>
      <c r="J46" s="65">
        <v>8000</v>
      </c>
      <c r="K46" s="63"/>
      <c r="L46" s="57" t="s">
        <v>639</v>
      </c>
    </row>
    <row r="47" spans="1:12" ht="56.25">
      <c r="A47" s="57">
        <v>5</v>
      </c>
      <c r="B47" s="66" t="s">
        <v>647</v>
      </c>
      <c r="C47" s="59" t="s">
        <v>648</v>
      </c>
      <c r="D47" s="57" t="s">
        <v>649</v>
      </c>
      <c r="E47" s="60">
        <f t="shared" si="8"/>
        <v>3200</v>
      </c>
      <c r="F47" s="61">
        <f t="shared" si="9"/>
        <v>3200</v>
      </c>
      <c r="G47" s="65">
        <v>3000</v>
      </c>
      <c r="H47" s="63">
        <v>200</v>
      </c>
      <c r="I47" s="61">
        <f t="shared" si="10"/>
        <v>2000</v>
      </c>
      <c r="J47" s="65">
        <v>2000</v>
      </c>
      <c r="K47" s="63"/>
      <c r="L47" s="57" t="s">
        <v>639</v>
      </c>
    </row>
    <row r="48" spans="1:12" ht="56.25">
      <c r="A48" s="57">
        <v>6</v>
      </c>
      <c r="B48" s="58" t="s">
        <v>650</v>
      </c>
      <c r="C48" s="59" t="s">
        <v>651</v>
      </c>
      <c r="D48" s="59" t="s">
        <v>652</v>
      </c>
      <c r="E48" s="60">
        <f t="shared" si="8"/>
        <v>33000</v>
      </c>
      <c r="F48" s="61">
        <f t="shared" si="9"/>
        <v>33000</v>
      </c>
      <c r="G48" s="65">
        <v>32000</v>
      </c>
      <c r="H48" s="63">
        <v>1000</v>
      </c>
      <c r="I48" s="61">
        <f t="shared" si="10"/>
        <v>0</v>
      </c>
      <c r="J48" s="65"/>
      <c r="K48" s="63"/>
      <c r="L48" s="57" t="s">
        <v>639</v>
      </c>
    </row>
    <row r="49" spans="1:17" ht="37.5">
      <c r="A49" s="57">
        <v>7</v>
      </c>
      <c r="B49" s="58" t="s">
        <v>653</v>
      </c>
      <c r="C49" s="59" t="s">
        <v>654</v>
      </c>
      <c r="D49" s="59" t="s">
        <v>655</v>
      </c>
      <c r="E49" s="60">
        <f t="shared" si="8"/>
        <v>7500</v>
      </c>
      <c r="F49" s="61">
        <f t="shared" si="9"/>
        <v>7500</v>
      </c>
      <c r="G49" s="65">
        <v>7000</v>
      </c>
      <c r="H49" s="63">
        <v>500</v>
      </c>
      <c r="I49" s="61">
        <f t="shared" si="10"/>
        <v>5300</v>
      </c>
      <c r="J49" s="65">
        <v>5000</v>
      </c>
      <c r="K49" s="63">
        <v>300</v>
      </c>
      <c r="L49" s="57" t="s">
        <v>639</v>
      </c>
    </row>
    <row r="50" spans="1:17" ht="56.25">
      <c r="A50" s="57">
        <v>8</v>
      </c>
      <c r="B50" s="58" t="s">
        <v>656</v>
      </c>
      <c r="C50" s="59" t="s">
        <v>547</v>
      </c>
      <c r="D50" s="59" t="s">
        <v>657</v>
      </c>
      <c r="E50" s="60">
        <f t="shared" si="8"/>
        <v>10000</v>
      </c>
      <c r="F50" s="61">
        <f t="shared" si="9"/>
        <v>10000</v>
      </c>
      <c r="G50" s="65">
        <v>10000</v>
      </c>
      <c r="H50" s="63">
        <v>0</v>
      </c>
      <c r="I50" s="61">
        <f t="shared" si="10"/>
        <v>6000</v>
      </c>
      <c r="J50" s="65">
        <v>6000</v>
      </c>
      <c r="K50" s="63"/>
      <c r="L50" s="57" t="s">
        <v>639</v>
      </c>
    </row>
    <row r="51" spans="1:17" ht="112.5">
      <c r="A51" s="57">
        <v>9</v>
      </c>
      <c r="B51" s="58" t="s">
        <v>658</v>
      </c>
      <c r="C51" s="59" t="s">
        <v>659</v>
      </c>
      <c r="D51" s="59" t="s">
        <v>660</v>
      </c>
      <c r="E51" s="60">
        <f>F51</f>
        <v>14000</v>
      </c>
      <c r="F51" s="61">
        <f t="shared" si="9"/>
        <v>14000</v>
      </c>
      <c r="G51" s="65">
        <v>14000</v>
      </c>
      <c r="H51" s="63">
        <v>0</v>
      </c>
      <c r="I51" s="61">
        <f t="shared" si="10"/>
        <v>0</v>
      </c>
      <c r="J51" s="65"/>
      <c r="K51" s="63"/>
      <c r="L51" s="57" t="s">
        <v>639</v>
      </c>
    </row>
    <row r="52" spans="1:17" ht="37.5">
      <c r="A52" s="57">
        <v>10</v>
      </c>
      <c r="B52" s="64" t="s">
        <v>661</v>
      </c>
      <c r="C52" s="59" t="s">
        <v>545</v>
      </c>
      <c r="D52" s="67" t="s">
        <v>662</v>
      </c>
      <c r="E52" s="60">
        <f t="shared" si="8"/>
        <v>10600</v>
      </c>
      <c r="F52" s="61">
        <f t="shared" si="9"/>
        <v>10600</v>
      </c>
      <c r="G52" s="65">
        <v>10000</v>
      </c>
      <c r="H52" s="63">
        <v>600</v>
      </c>
      <c r="I52" s="61">
        <f t="shared" si="10"/>
        <v>6600</v>
      </c>
      <c r="J52" s="62">
        <v>6000</v>
      </c>
      <c r="K52" s="63">
        <v>600</v>
      </c>
      <c r="L52" s="57" t="s">
        <v>639</v>
      </c>
    </row>
    <row r="53" spans="1:17" ht="56.25">
      <c r="A53" s="57">
        <v>11</v>
      </c>
      <c r="B53" s="58" t="s">
        <v>663</v>
      </c>
      <c r="C53" s="59" t="s">
        <v>664</v>
      </c>
      <c r="D53" s="67" t="s">
        <v>665</v>
      </c>
      <c r="E53" s="60">
        <f t="shared" si="8"/>
        <v>6000</v>
      </c>
      <c r="F53" s="61">
        <f t="shared" si="9"/>
        <v>6000</v>
      </c>
      <c r="G53" s="65">
        <v>6000</v>
      </c>
      <c r="H53" s="63">
        <v>0</v>
      </c>
      <c r="I53" s="61">
        <f t="shared" si="10"/>
        <v>0</v>
      </c>
      <c r="J53" s="65"/>
      <c r="K53" s="63"/>
      <c r="L53" s="57" t="s">
        <v>639</v>
      </c>
    </row>
    <row r="54" spans="1:17" ht="56.25">
      <c r="A54" s="57">
        <v>12</v>
      </c>
      <c r="B54" s="58" t="s">
        <v>666</v>
      </c>
      <c r="C54" s="59" t="s">
        <v>667</v>
      </c>
      <c r="D54" s="67" t="s">
        <v>668</v>
      </c>
      <c r="E54" s="60">
        <f t="shared" si="8"/>
        <v>8300</v>
      </c>
      <c r="F54" s="61">
        <f t="shared" si="9"/>
        <v>8300</v>
      </c>
      <c r="G54" s="65">
        <v>8000</v>
      </c>
      <c r="H54" s="63">
        <v>300</v>
      </c>
      <c r="I54" s="61">
        <f t="shared" si="10"/>
        <v>0</v>
      </c>
      <c r="J54" s="65"/>
      <c r="K54" s="63"/>
      <c r="L54" s="57" t="s">
        <v>639</v>
      </c>
    </row>
    <row r="55" spans="1:17" ht="37.5">
      <c r="A55" s="57">
        <v>13</v>
      </c>
      <c r="B55" s="68" t="s">
        <v>669</v>
      </c>
      <c r="C55" s="69" t="s">
        <v>544</v>
      </c>
      <c r="D55" s="67" t="s">
        <v>670</v>
      </c>
      <c r="E55" s="60">
        <f t="shared" si="8"/>
        <v>5300</v>
      </c>
      <c r="F55" s="61">
        <f t="shared" si="9"/>
        <v>5300</v>
      </c>
      <c r="G55" s="65">
        <v>5000</v>
      </c>
      <c r="H55" s="63">
        <v>300</v>
      </c>
      <c r="I55" s="61">
        <f t="shared" si="10"/>
        <v>0</v>
      </c>
      <c r="J55" s="65"/>
      <c r="K55" s="63"/>
      <c r="L55" s="57" t="s">
        <v>639</v>
      </c>
    </row>
    <row r="56" spans="1:17" ht="56.25">
      <c r="A56" s="57">
        <v>14</v>
      </c>
      <c r="B56" s="58" t="s">
        <v>671</v>
      </c>
      <c r="C56" s="59" t="s">
        <v>672</v>
      </c>
      <c r="D56" s="59" t="s">
        <v>657</v>
      </c>
      <c r="E56" s="60">
        <f t="shared" si="8"/>
        <v>22500</v>
      </c>
      <c r="F56" s="61">
        <f t="shared" si="9"/>
        <v>22500</v>
      </c>
      <c r="G56" s="65">
        <v>22000</v>
      </c>
      <c r="H56" s="63">
        <v>500</v>
      </c>
      <c r="I56" s="61">
        <f t="shared" si="10"/>
        <v>15500</v>
      </c>
      <c r="J56" s="65">
        <v>15000</v>
      </c>
      <c r="K56" s="63">
        <v>500</v>
      </c>
      <c r="L56" s="57" t="s">
        <v>673</v>
      </c>
    </row>
    <row r="57" spans="1:17" ht="56.25">
      <c r="A57" s="57">
        <v>15</v>
      </c>
      <c r="B57" s="58" t="s">
        <v>674</v>
      </c>
      <c r="C57" s="59" t="s">
        <v>675</v>
      </c>
      <c r="D57" s="59" t="s">
        <v>676</v>
      </c>
      <c r="E57" s="60">
        <f t="shared" si="8"/>
        <v>9000</v>
      </c>
      <c r="F57" s="61">
        <f t="shared" si="9"/>
        <v>9000</v>
      </c>
      <c r="G57" s="65">
        <v>9000</v>
      </c>
      <c r="H57" s="63">
        <v>0</v>
      </c>
      <c r="I57" s="61">
        <f t="shared" si="10"/>
        <v>0</v>
      </c>
      <c r="J57" s="65"/>
      <c r="K57" s="63"/>
      <c r="L57" s="57" t="s">
        <v>639</v>
      </c>
      <c r="Q57" s="34">
        <f>30+17+1+9</f>
        <v>57</v>
      </c>
    </row>
    <row r="58" spans="1:17" ht="93.75">
      <c r="A58" s="57">
        <v>16</v>
      </c>
      <c r="B58" s="66" t="s">
        <v>677</v>
      </c>
      <c r="C58" s="59" t="s">
        <v>678</v>
      </c>
      <c r="D58" s="57" t="s">
        <v>679</v>
      </c>
      <c r="E58" s="60">
        <f t="shared" si="8"/>
        <v>3200</v>
      </c>
      <c r="F58" s="61">
        <f t="shared" si="9"/>
        <v>3200</v>
      </c>
      <c r="G58" s="65">
        <v>3000</v>
      </c>
      <c r="H58" s="63">
        <v>200</v>
      </c>
      <c r="I58" s="61">
        <f t="shared" si="10"/>
        <v>3200</v>
      </c>
      <c r="J58" s="65">
        <v>3000</v>
      </c>
      <c r="K58" s="63">
        <v>200</v>
      </c>
      <c r="L58" s="57" t="s">
        <v>639</v>
      </c>
    </row>
    <row r="59" spans="1:17" ht="37.5">
      <c r="A59" s="57">
        <v>17</v>
      </c>
      <c r="B59" s="66" t="s">
        <v>680</v>
      </c>
      <c r="C59" s="59" t="s">
        <v>678</v>
      </c>
      <c r="D59" s="57" t="s">
        <v>681</v>
      </c>
      <c r="E59" s="60">
        <f t="shared" si="8"/>
        <v>8300</v>
      </c>
      <c r="F59" s="61">
        <f t="shared" si="9"/>
        <v>8300</v>
      </c>
      <c r="G59" s="65">
        <v>8000</v>
      </c>
      <c r="H59" s="63">
        <v>300</v>
      </c>
      <c r="I59" s="61">
        <f t="shared" si="10"/>
        <v>0</v>
      </c>
      <c r="J59" s="65"/>
      <c r="K59" s="63"/>
      <c r="L59" s="57" t="s">
        <v>639</v>
      </c>
      <c r="M59" s="70"/>
    </row>
    <row r="60" spans="1:17" s="72" customFormat="1" ht="37.5">
      <c r="A60" s="168" t="s">
        <v>49</v>
      </c>
      <c r="B60" s="166" t="s">
        <v>682</v>
      </c>
      <c r="C60" s="168"/>
      <c r="D60" s="168"/>
      <c r="E60" s="71">
        <f>E61+E63</f>
        <v>86584</v>
      </c>
      <c r="F60" s="71">
        <f t="shared" ref="F60:K60" si="11">F61+F63</f>
        <v>86584</v>
      </c>
      <c r="G60" s="71">
        <f t="shared" si="11"/>
        <v>84062</v>
      </c>
      <c r="H60" s="71">
        <f t="shared" si="11"/>
        <v>2522</v>
      </c>
      <c r="I60" s="71">
        <f t="shared" si="11"/>
        <v>23980</v>
      </c>
      <c r="J60" s="71">
        <f t="shared" si="11"/>
        <v>23281</v>
      </c>
      <c r="K60" s="71">
        <f t="shared" si="11"/>
        <v>699</v>
      </c>
      <c r="L60" s="168"/>
    </row>
    <row r="61" spans="1:17" s="78" customFormat="1" ht="58.5">
      <c r="A61" s="73" t="s">
        <v>683</v>
      </c>
      <c r="B61" s="74" t="s">
        <v>684</v>
      </c>
      <c r="C61" s="75"/>
      <c r="D61" s="73"/>
      <c r="E61" s="76">
        <f>E62</f>
        <v>77228</v>
      </c>
      <c r="F61" s="76">
        <f t="shared" ref="F61:K61" si="12">F62</f>
        <v>77228</v>
      </c>
      <c r="G61" s="76">
        <f t="shared" si="12"/>
        <v>74979</v>
      </c>
      <c r="H61" s="76">
        <f t="shared" si="12"/>
        <v>2249</v>
      </c>
      <c r="I61" s="76">
        <f t="shared" si="12"/>
        <v>23169</v>
      </c>
      <c r="J61" s="76">
        <f t="shared" si="12"/>
        <v>22494</v>
      </c>
      <c r="K61" s="76">
        <f t="shared" si="12"/>
        <v>675</v>
      </c>
      <c r="L61" s="77">
        <f>G42-199294</f>
        <v>0</v>
      </c>
    </row>
    <row r="62" spans="1:17" ht="112.5">
      <c r="A62" s="48">
        <v>1</v>
      </c>
      <c r="B62" s="79" t="s">
        <v>685</v>
      </c>
      <c r="C62" s="59" t="s">
        <v>686</v>
      </c>
      <c r="D62" s="59" t="s">
        <v>687</v>
      </c>
      <c r="E62" s="60">
        <f t="shared" ref="E62" si="13">F62</f>
        <v>77228</v>
      </c>
      <c r="F62" s="46">
        <f>G62+H62</f>
        <v>77228</v>
      </c>
      <c r="G62" s="46">
        <v>74979</v>
      </c>
      <c r="H62" s="46">
        <v>2249</v>
      </c>
      <c r="I62" s="46">
        <f t="shared" ref="I62" si="14">J62+K62</f>
        <v>23169</v>
      </c>
      <c r="J62" s="80">
        <v>22494</v>
      </c>
      <c r="K62" s="80">
        <v>675</v>
      </c>
      <c r="L62" s="48" t="s">
        <v>19</v>
      </c>
    </row>
    <row r="63" spans="1:17" ht="39">
      <c r="A63" s="73" t="s">
        <v>688</v>
      </c>
      <c r="B63" s="81" t="s">
        <v>689</v>
      </c>
      <c r="C63" s="59"/>
      <c r="D63" s="59"/>
      <c r="E63" s="82">
        <f>E64+E81</f>
        <v>9356</v>
      </c>
      <c r="F63" s="82">
        <f t="shared" ref="F63:K63" si="15">F64+F81</f>
        <v>9356</v>
      </c>
      <c r="G63" s="82">
        <f t="shared" si="15"/>
        <v>9083</v>
      </c>
      <c r="H63" s="82">
        <f t="shared" si="15"/>
        <v>273</v>
      </c>
      <c r="I63" s="82">
        <f t="shared" si="15"/>
        <v>811</v>
      </c>
      <c r="J63" s="82">
        <f t="shared" si="15"/>
        <v>787</v>
      </c>
      <c r="K63" s="82">
        <f t="shared" si="15"/>
        <v>24</v>
      </c>
      <c r="L63" s="83"/>
      <c r="M63" s="70"/>
    </row>
    <row r="64" spans="1:17" s="78" customFormat="1" ht="19.5">
      <c r="A64" s="73" t="s">
        <v>14</v>
      </c>
      <c r="B64" s="81" t="s">
        <v>56</v>
      </c>
      <c r="C64" s="84"/>
      <c r="D64" s="84"/>
      <c r="E64" s="82">
        <f>SUM(E66:E80)</f>
        <v>8421</v>
      </c>
      <c r="F64" s="82">
        <f>SUM(F66:F80)</f>
        <v>8421</v>
      </c>
      <c r="G64" s="82">
        <f t="shared" ref="G64:K64" si="16">SUM(G66:G80)</f>
        <v>8175</v>
      </c>
      <c r="H64" s="82">
        <f t="shared" si="16"/>
        <v>246</v>
      </c>
      <c r="I64" s="82">
        <f t="shared" si="16"/>
        <v>730</v>
      </c>
      <c r="J64" s="82">
        <f t="shared" si="16"/>
        <v>708</v>
      </c>
      <c r="K64" s="82">
        <f t="shared" si="16"/>
        <v>22</v>
      </c>
      <c r="L64" s="85"/>
    </row>
    <row r="65" spans="1:12">
      <c r="A65" s="168"/>
      <c r="B65" s="86" t="s">
        <v>21</v>
      </c>
      <c r="C65" s="59"/>
      <c r="D65" s="59"/>
      <c r="E65" s="60"/>
      <c r="F65" s="60"/>
      <c r="G65" s="60"/>
      <c r="H65" s="60"/>
      <c r="I65" s="60"/>
      <c r="J65" s="60"/>
      <c r="K65" s="60"/>
      <c r="L65" s="83"/>
    </row>
    <row r="66" spans="1:12" ht="75">
      <c r="A66" s="48">
        <v>1</v>
      </c>
      <c r="B66" s="79" t="s">
        <v>690</v>
      </c>
      <c r="C66" s="59" t="s">
        <v>21</v>
      </c>
      <c r="D66" s="59" t="s">
        <v>691</v>
      </c>
      <c r="E66" s="60">
        <f>F66</f>
        <v>958</v>
      </c>
      <c r="F66" s="60">
        <f t="shared" ref="F66" si="17">G66+H66</f>
        <v>958</v>
      </c>
      <c r="G66" s="60">
        <v>930</v>
      </c>
      <c r="H66" s="60">
        <v>28</v>
      </c>
      <c r="I66" s="60">
        <f t="shared" ref="I66:I82" si="18">J66+K66</f>
        <v>83</v>
      </c>
      <c r="J66" s="60">
        <v>80</v>
      </c>
      <c r="K66" s="60">
        <v>3</v>
      </c>
      <c r="L66" s="48" t="s">
        <v>19</v>
      </c>
    </row>
    <row r="67" spans="1:12">
      <c r="A67" s="87"/>
      <c r="B67" s="88" t="s">
        <v>23</v>
      </c>
      <c r="C67" s="59"/>
      <c r="D67" s="59"/>
      <c r="E67" s="60"/>
      <c r="F67" s="60"/>
      <c r="G67" s="60"/>
      <c r="H67" s="60"/>
      <c r="I67" s="60">
        <f t="shared" si="18"/>
        <v>0</v>
      </c>
      <c r="J67" s="60"/>
      <c r="K67" s="60"/>
      <c r="L67" s="83"/>
    </row>
    <row r="68" spans="1:12" ht="112.5">
      <c r="A68" s="89">
        <v>2</v>
      </c>
      <c r="B68" s="79" t="s">
        <v>692</v>
      </c>
      <c r="C68" s="59" t="s">
        <v>23</v>
      </c>
      <c r="D68" s="59" t="s">
        <v>691</v>
      </c>
      <c r="E68" s="60">
        <f>F68</f>
        <v>1090</v>
      </c>
      <c r="F68" s="60">
        <f t="shared" ref="F68" si="19">G68+H68</f>
        <v>1090</v>
      </c>
      <c r="G68" s="60">
        <v>1058</v>
      </c>
      <c r="H68" s="60">
        <v>32</v>
      </c>
      <c r="I68" s="60">
        <f t="shared" si="18"/>
        <v>95</v>
      </c>
      <c r="J68" s="60">
        <v>92</v>
      </c>
      <c r="K68" s="60">
        <v>3</v>
      </c>
      <c r="L68" s="48" t="s">
        <v>19</v>
      </c>
    </row>
    <row r="69" spans="1:12">
      <c r="A69" s="90"/>
      <c r="B69" s="91" t="s">
        <v>25</v>
      </c>
      <c r="C69" s="59"/>
      <c r="D69" s="59"/>
      <c r="E69" s="60"/>
      <c r="F69" s="60"/>
      <c r="G69" s="60"/>
      <c r="H69" s="60"/>
      <c r="I69" s="60">
        <f t="shared" si="18"/>
        <v>0</v>
      </c>
      <c r="J69" s="60"/>
      <c r="K69" s="60"/>
      <c r="L69" s="83"/>
    </row>
    <row r="70" spans="1:12" ht="56.25">
      <c r="A70" s="92">
        <v>3</v>
      </c>
      <c r="B70" s="93" t="s">
        <v>693</v>
      </c>
      <c r="C70" s="59" t="s">
        <v>25</v>
      </c>
      <c r="D70" s="59" t="s">
        <v>694</v>
      </c>
      <c r="E70" s="60">
        <f>F70</f>
        <v>1438</v>
      </c>
      <c r="F70" s="60">
        <f t="shared" ref="F70" si="20">G70+H70</f>
        <v>1438</v>
      </c>
      <c r="G70" s="60">
        <v>1396</v>
      </c>
      <c r="H70" s="60">
        <v>42</v>
      </c>
      <c r="I70" s="60">
        <f t="shared" si="18"/>
        <v>125</v>
      </c>
      <c r="J70" s="60">
        <v>121</v>
      </c>
      <c r="K70" s="60">
        <v>4</v>
      </c>
      <c r="L70" s="48" t="s">
        <v>19</v>
      </c>
    </row>
    <row r="71" spans="1:12">
      <c r="A71" s="87"/>
      <c r="B71" s="94" t="s">
        <v>18</v>
      </c>
      <c r="C71" s="59"/>
      <c r="D71" s="59"/>
      <c r="E71" s="60"/>
      <c r="F71" s="60"/>
      <c r="G71" s="60"/>
      <c r="H71" s="60"/>
      <c r="I71" s="60">
        <f t="shared" si="18"/>
        <v>0</v>
      </c>
      <c r="J71" s="60"/>
      <c r="K71" s="60"/>
      <c r="L71" s="83"/>
    </row>
    <row r="72" spans="1:12" ht="37.5">
      <c r="A72" s="48">
        <v>4</v>
      </c>
      <c r="B72" s="95" t="s">
        <v>695</v>
      </c>
      <c r="C72" s="59" t="s">
        <v>18</v>
      </c>
      <c r="D72" s="59" t="s">
        <v>694</v>
      </c>
      <c r="E72" s="60">
        <f>F72</f>
        <v>934</v>
      </c>
      <c r="F72" s="60">
        <f t="shared" ref="F72" si="21">G72+H72</f>
        <v>934</v>
      </c>
      <c r="G72" s="60">
        <v>907</v>
      </c>
      <c r="H72" s="60">
        <v>27</v>
      </c>
      <c r="I72" s="60">
        <f t="shared" si="18"/>
        <v>81</v>
      </c>
      <c r="J72" s="60">
        <v>79</v>
      </c>
      <c r="K72" s="60">
        <v>2</v>
      </c>
      <c r="L72" s="48" t="s">
        <v>19</v>
      </c>
    </row>
    <row r="73" spans="1:12">
      <c r="A73" s="87"/>
      <c r="B73" s="88" t="s">
        <v>24</v>
      </c>
      <c r="C73" s="96"/>
      <c r="D73" s="48"/>
      <c r="E73" s="60"/>
      <c r="F73" s="60"/>
      <c r="G73" s="60"/>
      <c r="H73" s="60"/>
      <c r="I73" s="60">
        <f t="shared" si="18"/>
        <v>0</v>
      </c>
      <c r="J73" s="60"/>
      <c r="K73" s="60"/>
      <c r="L73" s="83"/>
    </row>
    <row r="74" spans="1:12" ht="112.5">
      <c r="A74" s="97">
        <v>5</v>
      </c>
      <c r="B74" s="98" t="s">
        <v>692</v>
      </c>
      <c r="C74" s="89" t="s">
        <v>24</v>
      </c>
      <c r="D74" s="89" t="s">
        <v>691</v>
      </c>
      <c r="E74" s="60">
        <f>F74</f>
        <v>1324</v>
      </c>
      <c r="F74" s="60">
        <f t="shared" ref="F74" si="22">G74+H74</f>
        <v>1324</v>
      </c>
      <c r="G74" s="60">
        <v>1285</v>
      </c>
      <c r="H74" s="60">
        <v>39</v>
      </c>
      <c r="I74" s="60">
        <f t="shared" si="18"/>
        <v>114</v>
      </c>
      <c r="J74" s="60">
        <v>111</v>
      </c>
      <c r="K74" s="60">
        <v>3</v>
      </c>
      <c r="L74" s="48" t="s">
        <v>19</v>
      </c>
    </row>
    <row r="75" spans="1:12">
      <c r="A75" s="90"/>
      <c r="B75" s="91" t="s">
        <v>20</v>
      </c>
      <c r="C75" s="96"/>
      <c r="D75" s="89"/>
      <c r="E75" s="60"/>
      <c r="F75" s="60"/>
      <c r="G75" s="60"/>
      <c r="H75" s="60"/>
      <c r="I75" s="60">
        <f t="shared" si="18"/>
        <v>0</v>
      </c>
      <c r="J75" s="60"/>
      <c r="K75" s="60"/>
      <c r="L75" s="83"/>
    </row>
    <row r="76" spans="1:12" ht="112.5">
      <c r="A76" s="48">
        <v>6</v>
      </c>
      <c r="B76" s="99" t="s">
        <v>696</v>
      </c>
      <c r="C76" s="89" t="s">
        <v>20</v>
      </c>
      <c r="D76" s="89" t="s">
        <v>691</v>
      </c>
      <c r="E76" s="60">
        <f>F76</f>
        <v>1054</v>
      </c>
      <c r="F76" s="60">
        <f t="shared" ref="F76" si="23">G76+H76</f>
        <v>1054</v>
      </c>
      <c r="G76" s="60">
        <v>1023</v>
      </c>
      <c r="H76" s="60">
        <v>31</v>
      </c>
      <c r="I76" s="60">
        <f t="shared" si="18"/>
        <v>92</v>
      </c>
      <c r="J76" s="60">
        <v>89</v>
      </c>
      <c r="K76" s="60">
        <v>3</v>
      </c>
      <c r="L76" s="48" t="s">
        <v>19</v>
      </c>
    </row>
    <row r="77" spans="1:12">
      <c r="A77" s="87"/>
      <c r="B77" s="100" t="s">
        <v>22</v>
      </c>
      <c r="C77" s="96"/>
      <c r="D77" s="48"/>
      <c r="E77" s="60"/>
      <c r="F77" s="60"/>
      <c r="G77" s="60"/>
      <c r="H77" s="60"/>
      <c r="I77" s="60">
        <f t="shared" si="18"/>
        <v>0</v>
      </c>
      <c r="J77" s="60"/>
      <c r="K77" s="60"/>
      <c r="L77" s="83"/>
    </row>
    <row r="78" spans="1:12" ht="56.25">
      <c r="A78" s="48">
        <v>7</v>
      </c>
      <c r="B78" s="79" t="s">
        <v>697</v>
      </c>
      <c r="C78" s="89" t="s">
        <v>22</v>
      </c>
      <c r="D78" s="59" t="s">
        <v>694</v>
      </c>
      <c r="E78" s="60">
        <f>F78</f>
        <v>857</v>
      </c>
      <c r="F78" s="60">
        <f t="shared" ref="F78" si="24">G78+H78</f>
        <v>857</v>
      </c>
      <c r="G78" s="60">
        <v>832</v>
      </c>
      <c r="H78" s="60">
        <v>25</v>
      </c>
      <c r="I78" s="60">
        <f t="shared" si="18"/>
        <v>74</v>
      </c>
      <c r="J78" s="60">
        <v>72</v>
      </c>
      <c r="K78" s="60">
        <v>2</v>
      </c>
      <c r="L78" s="48" t="s">
        <v>19</v>
      </c>
    </row>
    <row r="79" spans="1:12">
      <c r="A79" s="168"/>
      <c r="B79" s="101" t="s">
        <v>686</v>
      </c>
      <c r="C79" s="96"/>
      <c r="D79" s="48"/>
      <c r="E79" s="60"/>
      <c r="F79" s="60"/>
      <c r="G79" s="60"/>
      <c r="H79" s="60"/>
      <c r="I79" s="60">
        <f t="shared" si="18"/>
        <v>0</v>
      </c>
      <c r="J79" s="60"/>
      <c r="K79" s="60"/>
      <c r="L79" s="83"/>
    </row>
    <row r="80" spans="1:12" ht="56.25">
      <c r="A80" s="48">
        <v>8</v>
      </c>
      <c r="B80" s="79" t="s">
        <v>697</v>
      </c>
      <c r="C80" s="89" t="s">
        <v>686</v>
      </c>
      <c r="D80" s="59" t="s">
        <v>694</v>
      </c>
      <c r="E80" s="60">
        <f>F80</f>
        <v>766</v>
      </c>
      <c r="F80" s="60">
        <f t="shared" ref="F80:F82" si="25">G80+H80</f>
        <v>766</v>
      </c>
      <c r="G80" s="60">
        <v>744</v>
      </c>
      <c r="H80" s="60">
        <v>22</v>
      </c>
      <c r="I80" s="60">
        <f t="shared" si="18"/>
        <v>66</v>
      </c>
      <c r="J80" s="60">
        <v>64</v>
      </c>
      <c r="K80" s="60">
        <v>2</v>
      </c>
      <c r="L80" s="48" t="s">
        <v>19</v>
      </c>
    </row>
    <row r="81" spans="1:13" s="78" customFormat="1" ht="19.5">
      <c r="A81" s="73" t="s">
        <v>34</v>
      </c>
      <c r="B81" s="85" t="s">
        <v>698</v>
      </c>
      <c r="C81" s="75"/>
      <c r="D81" s="73"/>
      <c r="E81" s="102">
        <f>E82</f>
        <v>935</v>
      </c>
      <c r="F81" s="102">
        <f t="shared" ref="F81:K81" si="26">F82</f>
        <v>935</v>
      </c>
      <c r="G81" s="102">
        <f t="shared" si="26"/>
        <v>908</v>
      </c>
      <c r="H81" s="102">
        <f t="shared" si="26"/>
        <v>27</v>
      </c>
      <c r="I81" s="102">
        <f t="shared" si="26"/>
        <v>81</v>
      </c>
      <c r="J81" s="102">
        <f t="shared" si="26"/>
        <v>79</v>
      </c>
      <c r="K81" s="102">
        <f t="shared" si="26"/>
        <v>2</v>
      </c>
      <c r="L81" s="85"/>
      <c r="M81" s="34"/>
    </row>
    <row r="82" spans="1:13" ht="37.5">
      <c r="A82" s="48">
        <v>1</v>
      </c>
      <c r="B82" s="103" t="s">
        <v>699</v>
      </c>
      <c r="C82" s="89" t="s">
        <v>42</v>
      </c>
      <c r="D82" s="59" t="s">
        <v>694</v>
      </c>
      <c r="E82" s="60">
        <f>F82</f>
        <v>935</v>
      </c>
      <c r="F82" s="60">
        <f t="shared" si="25"/>
        <v>935</v>
      </c>
      <c r="G82" s="60">
        <v>908</v>
      </c>
      <c r="H82" s="60">
        <v>27</v>
      </c>
      <c r="I82" s="60">
        <f t="shared" si="18"/>
        <v>81</v>
      </c>
      <c r="J82" s="60">
        <v>79</v>
      </c>
      <c r="K82" s="60">
        <v>2</v>
      </c>
      <c r="L82" s="48" t="s">
        <v>19</v>
      </c>
    </row>
  </sheetData>
  <mergeCells count="13">
    <mergeCell ref="F5:H7"/>
    <mergeCell ref="I5:K7"/>
    <mergeCell ref="L5:L8"/>
    <mergeCell ref="A1:B1"/>
    <mergeCell ref="G1:H1"/>
    <mergeCell ref="A2:M2"/>
    <mergeCell ref="A3:L3"/>
    <mergeCell ref="F4:L4"/>
    <mergeCell ref="A5:A8"/>
    <mergeCell ref="B5:B8"/>
    <mergeCell ref="C5:C8"/>
    <mergeCell ref="D5:D8"/>
    <mergeCell ref="E5:E8"/>
  </mergeCells>
  <pageMargins left="0.7" right="0.7" top="0.75" bottom="0.75" header="0.3" footer="0.3"/>
  <pageSetup paperSize="9" scale="53"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view="pageBreakPreview" topLeftCell="C1" zoomScale="70" zoomScaleNormal="85" zoomScaleSheetLayoutView="70" workbookViewId="0">
      <selection activeCell="A3" sqref="A3:Q3"/>
    </sheetView>
  </sheetViews>
  <sheetFormatPr defaultColWidth="8.85546875" defaultRowHeight="18.75"/>
  <cols>
    <col min="1" max="1" width="11.42578125" style="232" customWidth="1"/>
    <col min="2" max="2" width="65.85546875" style="233" customWidth="1"/>
    <col min="3" max="3" width="23.140625" style="234" customWidth="1"/>
    <col min="4" max="4" width="17.7109375" style="234" customWidth="1"/>
    <col min="5" max="5" width="16" style="234" customWidth="1"/>
    <col min="6" max="6" width="19.42578125" style="234" customWidth="1"/>
    <col min="7" max="7" width="20" style="176" customWidth="1"/>
    <col min="8" max="8" width="18" style="176" customWidth="1"/>
    <col min="9" max="9" width="15.28515625" style="176" customWidth="1"/>
    <col min="10" max="10" width="17.7109375" style="176" customWidth="1"/>
    <col min="11" max="11" width="14.42578125" style="176" customWidth="1"/>
    <col min="12" max="12" width="16.140625" style="176" customWidth="1"/>
    <col min="13" max="13" width="17.7109375" style="176" customWidth="1"/>
    <col min="14" max="14" width="17" style="176" customWidth="1"/>
    <col min="15" max="15" width="17.42578125" style="176" customWidth="1"/>
    <col min="16" max="16" width="19.85546875" style="176" customWidth="1"/>
    <col min="17" max="17" width="16.7109375" style="176" customWidth="1"/>
    <col min="18" max="18" width="17.42578125" style="176" customWidth="1"/>
    <col min="19" max="19" width="17.7109375" style="176" customWidth="1"/>
    <col min="20" max="20" width="0" style="177" hidden="1" customWidth="1"/>
    <col min="21" max="16384" width="8.85546875" style="176"/>
  </cols>
  <sheetData>
    <row r="1" spans="1:22">
      <c r="A1" s="611" t="s">
        <v>832</v>
      </c>
      <c r="B1" s="611"/>
      <c r="C1" s="611"/>
      <c r="D1" s="611"/>
      <c r="E1" s="611"/>
      <c r="F1" s="611"/>
      <c r="G1" s="175"/>
      <c r="H1" s="175"/>
      <c r="I1" s="175"/>
      <c r="J1" s="175"/>
      <c r="K1" s="175"/>
      <c r="L1" s="175"/>
      <c r="M1" s="175"/>
      <c r="N1" s="175"/>
      <c r="O1" s="175"/>
      <c r="P1" s="175"/>
      <c r="Q1" s="175"/>
      <c r="R1" s="175"/>
    </row>
    <row r="2" spans="1:22">
      <c r="A2" s="612" t="s">
        <v>701</v>
      </c>
      <c r="B2" s="612"/>
      <c r="C2" s="612"/>
      <c r="D2" s="612"/>
      <c r="E2" s="612"/>
      <c r="F2" s="612"/>
      <c r="G2" s="612"/>
      <c r="H2" s="612"/>
      <c r="I2" s="612"/>
      <c r="J2" s="612"/>
      <c r="K2" s="612"/>
      <c r="L2" s="612"/>
      <c r="M2" s="612"/>
      <c r="N2" s="612"/>
      <c r="O2" s="612"/>
      <c r="P2" s="612"/>
      <c r="Q2" s="612"/>
      <c r="R2" s="612"/>
      <c r="S2" s="612"/>
    </row>
    <row r="3" spans="1:22">
      <c r="A3" s="613" t="s">
        <v>915</v>
      </c>
      <c r="B3" s="613"/>
      <c r="C3" s="613"/>
      <c r="D3" s="613"/>
      <c r="E3" s="613"/>
      <c r="F3" s="613"/>
      <c r="G3" s="613"/>
      <c r="H3" s="613"/>
      <c r="I3" s="613"/>
      <c r="J3" s="613"/>
      <c r="K3" s="613"/>
      <c r="L3" s="613"/>
      <c r="M3" s="613"/>
      <c r="N3" s="613"/>
      <c r="O3" s="613"/>
      <c r="P3" s="613"/>
      <c r="Q3" s="613"/>
      <c r="R3" s="613"/>
      <c r="S3" s="613"/>
    </row>
    <row r="4" spans="1:22">
      <c r="A4" s="178"/>
      <c r="B4" s="179"/>
      <c r="C4" s="180"/>
      <c r="D4" s="324">
        <f>+D10+E10</f>
        <v>27719.999999999993</v>
      </c>
      <c r="E4" s="180"/>
      <c r="F4" s="324">
        <f>+H10+I10+L10+M10+P10+Q10</f>
        <v>27719.999999999996</v>
      </c>
      <c r="G4" s="181"/>
      <c r="H4" s="341">
        <f>+H10+L10+P10</f>
        <v>26327.999999999996</v>
      </c>
      <c r="I4" s="181"/>
      <c r="J4" s="181"/>
      <c r="K4" s="181"/>
      <c r="L4" s="181"/>
      <c r="M4" s="181"/>
      <c r="N4" s="181"/>
      <c r="O4" s="181"/>
      <c r="P4" s="604" t="s">
        <v>0</v>
      </c>
      <c r="Q4" s="604"/>
      <c r="R4" s="604"/>
      <c r="S4" s="604"/>
      <c r="T4" s="182"/>
      <c r="U4" s="182"/>
      <c r="V4" s="182"/>
    </row>
    <row r="5" spans="1:22">
      <c r="A5" s="614" t="s">
        <v>556</v>
      </c>
      <c r="B5" s="617" t="s">
        <v>702</v>
      </c>
      <c r="C5" s="606" t="s">
        <v>703</v>
      </c>
      <c r="D5" s="607"/>
      <c r="E5" s="607"/>
      <c r="F5" s="607"/>
      <c r="G5" s="607"/>
      <c r="H5" s="607"/>
      <c r="I5" s="607"/>
      <c r="J5" s="607"/>
      <c r="K5" s="607"/>
      <c r="L5" s="607"/>
      <c r="M5" s="607"/>
      <c r="N5" s="607"/>
      <c r="O5" s="607"/>
      <c r="P5" s="607"/>
      <c r="Q5" s="607"/>
      <c r="R5" s="608"/>
      <c r="S5" s="620" t="s">
        <v>8</v>
      </c>
    </row>
    <row r="6" spans="1:22">
      <c r="A6" s="615"/>
      <c r="B6" s="618"/>
      <c r="C6" s="609" t="s">
        <v>777</v>
      </c>
      <c r="D6" s="624" t="s">
        <v>704</v>
      </c>
      <c r="E6" s="625"/>
      <c r="F6" s="626"/>
      <c r="G6" s="606" t="s">
        <v>778</v>
      </c>
      <c r="H6" s="607"/>
      <c r="I6" s="607"/>
      <c r="J6" s="607"/>
      <c r="K6" s="607"/>
      <c r="L6" s="607"/>
      <c r="M6" s="607"/>
      <c r="N6" s="607"/>
      <c r="O6" s="607"/>
      <c r="P6" s="607"/>
      <c r="Q6" s="607"/>
      <c r="R6" s="608"/>
      <c r="S6" s="621"/>
    </row>
    <row r="7" spans="1:22">
      <c r="A7" s="615"/>
      <c r="B7" s="618"/>
      <c r="C7" s="623"/>
      <c r="D7" s="627"/>
      <c r="E7" s="612"/>
      <c r="F7" s="628"/>
      <c r="G7" s="606" t="s">
        <v>705</v>
      </c>
      <c r="H7" s="607"/>
      <c r="I7" s="607"/>
      <c r="J7" s="608"/>
      <c r="K7" s="606" t="s">
        <v>52</v>
      </c>
      <c r="L7" s="607"/>
      <c r="M7" s="607"/>
      <c r="N7" s="608"/>
      <c r="O7" s="606" t="s">
        <v>706</v>
      </c>
      <c r="P7" s="607"/>
      <c r="Q7" s="607"/>
      <c r="R7" s="608"/>
      <c r="S7" s="621"/>
    </row>
    <row r="8" spans="1:22">
      <c r="A8" s="615"/>
      <c r="B8" s="618"/>
      <c r="C8" s="623"/>
      <c r="D8" s="629"/>
      <c r="E8" s="630"/>
      <c r="F8" s="631"/>
      <c r="G8" s="609" t="s">
        <v>9</v>
      </c>
      <c r="H8" s="606" t="s">
        <v>704</v>
      </c>
      <c r="I8" s="607"/>
      <c r="J8" s="608"/>
      <c r="K8" s="609" t="s">
        <v>9</v>
      </c>
      <c r="L8" s="606" t="s">
        <v>704</v>
      </c>
      <c r="M8" s="607"/>
      <c r="N8" s="608"/>
      <c r="O8" s="609" t="s">
        <v>9</v>
      </c>
      <c r="P8" s="606" t="s">
        <v>704</v>
      </c>
      <c r="Q8" s="607"/>
      <c r="R8" s="608"/>
      <c r="S8" s="621"/>
    </row>
    <row r="9" spans="1:22" ht="56.25">
      <c r="A9" s="616"/>
      <c r="B9" s="619"/>
      <c r="C9" s="610"/>
      <c r="D9" s="183" t="s">
        <v>707</v>
      </c>
      <c r="E9" s="183" t="s">
        <v>708</v>
      </c>
      <c r="F9" s="183" t="s">
        <v>709</v>
      </c>
      <c r="G9" s="610"/>
      <c r="H9" s="183" t="s">
        <v>707</v>
      </c>
      <c r="I9" s="183" t="s">
        <v>708</v>
      </c>
      <c r="J9" s="183" t="s">
        <v>709</v>
      </c>
      <c r="K9" s="610"/>
      <c r="L9" s="183" t="s">
        <v>707</v>
      </c>
      <c r="M9" s="183" t="s">
        <v>708</v>
      </c>
      <c r="N9" s="183" t="s">
        <v>709</v>
      </c>
      <c r="O9" s="610"/>
      <c r="P9" s="183" t="s">
        <v>707</v>
      </c>
      <c r="Q9" s="183" t="s">
        <v>708</v>
      </c>
      <c r="R9" s="183" t="s">
        <v>709</v>
      </c>
      <c r="S9" s="622"/>
    </row>
    <row r="10" spans="1:22" s="227" customFormat="1">
      <c r="A10" s="184"/>
      <c r="B10" s="185" t="s">
        <v>716</v>
      </c>
      <c r="C10" s="186">
        <f>C11+C22+C25+C29+C37+C39+C43+C49+C57+C61+C64+C67+C69+C72+C75</f>
        <v>37236.910082980554</v>
      </c>
      <c r="D10" s="338">
        <f>D11+D22+D25+D29+D37+D39+D43+D49+D57+D61+D64+D67+D69+D72+D75</f>
        <v>26327.999999999993</v>
      </c>
      <c r="E10" s="325">
        <f>+E11+E22+E25+E29+E37+E39+E43+E49+E57+E61+E64+E67+E69+E72+E75</f>
        <v>1392.0000000000002</v>
      </c>
      <c r="F10" s="186">
        <f t="shared" ref="F10:R10" si="0">+F11+F22+F25+F29+F37+F39+F43+F49+F57+F61+F64+F67+F69+F72+F75</f>
        <v>9516.8100829805626</v>
      </c>
      <c r="G10" s="186">
        <f t="shared" si="0"/>
        <v>33377.266326530611</v>
      </c>
      <c r="H10" s="327">
        <f t="shared" si="0"/>
        <v>23397.999999999996</v>
      </c>
      <c r="I10" s="325">
        <f t="shared" si="0"/>
        <v>1234</v>
      </c>
      <c r="J10" s="186">
        <f>+J11+J22+J25+J29+J37+J39+J43+J49+J57+J61+J64+J67+J69+J72+J75</f>
        <v>8745.2663265306146</v>
      </c>
      <c r="K10" s="186">
        <f t="shared" si="0"/>
        <v>499.7</v>
      </c>
      <c r="L10" s="325">
        <f t="shared" si="0"/>
        <v>419</v>
      </c>
      <c r="M10" s="325">
        <f t="shared" si="0"/>
        <v>21</v>
      </c>
      <c r="N10" s="186">
        <f t="shared" si="0"/>
        <v>59.7</v>
      </c>
      <c r="O10" s="186">
        <f>+O11+O22+O25+O29+O37+O39+O43+O49+O57+O61+O64+O67+O69+O72+O75</f>
        <v>3359.9437564499485</v>
      </c>
      <c r="P10" s="325">
        <f t="shared" si="0"/>
        <v>2511</v>
      </c>
      <c r="Q10" s="325">
        <f t="shared" si="0"/>
        <v>137</v>
      </c>
      <c r="R10" s="186">
        <f t="shared" si="0"/>
        <v>711.94375644994852</v>
      </c>
      <c r="S10" s="187"/>
      <c r="T10" s="188">
        <v>1</v>
      </c>
    </row>
    <row r="11" spans="1:22" s="228" customFormat="1">
      <c r="A11" s="189" t="s">
        <v>34</v>
      </c>
      <c r="B11" s="295" t="s">
        <v>717</v>
      </c>
      <c r="C11" s="190">
        <f>SUM(C12:C21)</f>
        <v>4473.5437564499489</v>
      </c>
      <c r="D11" s="328">
        <f t="shared" ref="D11:R11" si="1">SUM(D12:D21)</f>
        <v>3360.9</v>
      </c>
      <c r="E11" s="190">
        <f t="shared" si="1"/>
        <v>179</v>
      </c>
      <c r="F11" s="190">
        <f t="shared" si="1"/>
        <v>933.54375644994866</v>
      </c>
      <c r="G11" s="190">
        <f t="shared" si="1"/>
        <v>613.9</v>
      </c>
      <c r="H11" s="328">
        <f t="shared" si="1"/>
        <v>430.9</v>
      </c>
      <c r="I11" s="190">
        <f>SUM(I12:I21)</f>
        <v>21</v>
      </c>
      <c r="J11" s="190">
        <f>SUM(J12:J21)</f>
        <v>162</v>
      </c>
      <c r="K11" s="190">
        <f t="shared" si="1"/>
        <v>499.7</v>
      </c>
      <c r="L11" s="190">
        <f t="shared" si="1"/>
        <v>419</v>
      </c>
      <c r="M11" s="190">
        <f t="shared" si="1"/>
        <v>21</v>
      </c>
      <c r="N11" s="190">
        <f t="shared" si="1"/>
        <v>59.7</v>
      </c>
      <c r="O11" s="190">
        <f t="shared" si="1"/>
        <v>3359.9437564499485</v>
      </c>
      <c r="P11" s="190">
        <f t="shared" si="1"/>
        <v>2511</v>
      </c>
      <c r="Q11" s="190">
        <f t="shared" si="1"/>
        <v>137</v>
      </c>
      <c r="R11" s="190">
        <f t="shared" si="1"/>
        <v>711.94375644994852</v>
      </c>
      <c r="S11" s="191"/>
      <c r="T11" s="192">
        <v>2</v>
      </c>
    </row>
    <row r="12" spans="1:22" s="228" customFormat="1">
      <c r="A12" s="193">
        <v>1</v>
      </c>
      <c r="B12" s="194" t="s">
        <v>718</v>
      </c>
      <c r="C12" s="195">
        <f>D12+E12+F12</f>
        <v>613.9</v>
      </c>
      <c r="D12" s="339">
        <f>H12+L12+P12</f>
        <v>430.9</v>
      </c>
      <c r="E12" s="195">
        <f t="shared" ref="C12:F21" si="2">I12+M12+Q12</f>
        <v>21</v>
      </c>
      <c r="F12" s="195">
        <f t="shared" si="2"/>
        <v>162</v>
      </c>
      <c r="G12" s="191">
        <f>SUM(H12:J12)</f>
        <v>613.9</v>
      </c>
      <c r="H12" s="329">
        <v>430.9</v>
      </c>
      <c r="I12" s="191">
        <v>21</v>
      </c>
      <c r="J12" s="191">
        <v>162</v>
      </c>
      <c r="K12" s="191"/>
      <c r="L12" s="191"/>
      <c r="M12" s="191"/>
      <c r="N12" s="191"/>
      <c r="O12" s="191"/>
      <c r="P12" s="191"/>
      <c r="Q12" s="191"/>
      <c r="R12" s="191"/>
      <c r="S12" s="191"/>
      <c r="T12" s="192"/>
    </row>
    <row r="13" spans="1:22" s="228" customFormat="1">
      <c r="A13" s="193">
        <v>2</v>
      </c>
      <c r="B13" s="198" t="s">
        <v>719</v>
      </c>
      <c r="C13" s="195">
        <f t="shared" si="2"/>
        <v>379</v>
      </c>
      <c r="D13" s="339">
        <f>H13+L13+P13</f>
        <v>330</v>
      </c>
      <c r="E13" s="195">
        <f t="shared" si="2"/>
        <v>16</v>
      </c>
      <c r="F13" s="195">
        <f>32.9</f>
        <v>32.9</v>
      </c>
      <c r="G13" s="196"/>
      <c r="H13" s="330"/>
      <c r="I13" s="197"/>
      <c r="J13" s="197"/>
      <c r="K13" s="199">
        <f>SUM(L13:N13)</f>
        <v>379</v>
      </c>
      <c r="L13" s="343">
        <v>330</v>
      </c>
      <c r="M13" s="197">
        <v>16</v>
      </c>
      <c r="N13" s="197">
        <f>+L13*0.1</f>
        <v>33</v>
      </c>
      <c r="O13" s="191"/>
      <c r="P13" s="191"/>
      <c r="Q13" s="191"/>
      <c r="R13" s="191"/>
      <c r="S13" s="191"/>
      <c r="T13" s="192"/>
    </row>
    <row r="14" spans="1:22" s="228" customFormat="1">
      <c r="A14" s="193">
        <v>3</v>
      </c>
      <c r="B14" s="198" t="s">
        <v>720</v>
      </c>
      <c r="C14" s="195">
        <f t="shared" si="2"/>
        <v>120.7</v>
      </c>
      <c r="D14" s="339">
        <f t="shared" si="2"/>
        <v>89</v>
      </c>
      <c r="E14" s="195">
        <f t="shared" si="2"/>
        <v>5</v>
      </c>
      <c r="F14" s="195">
        <f t="shared" si="2"/>
        <v>26.7</v>
      </c>
      <c r="G14" s="196"/>
      <c r="H14" s="330"/>
      <c r="I14" s="197"/>
      <c r="J14" s="197"/>
      <c r="K14" s="197">
        <f>SUM(L14:N14)</f>
        <v>120.7</v>
      </c>
      <c r="L14" s="343">
        <v>89</v>
      </c>
      <c r="M14" s="197">
        <v>5</v>
      </c>
      <c r="N14" s="197">
        <f>+L14*0.3</f>
        <v>26.7</v>
      </c>
      <c r="O14" s="191"/>
      <c r="P14" s="191"/>
      <c r="Q14" s="191"/>
      <c r="R14" s="191"/>
      <c r="S14" s="191"/>
      <c r="T14" s="192"/>
    </row>
    <row r="15" spans="1:22" s="228" customFormat="1">
      <c r="A15" s="193">
        <v>4</v>
      </c>
      <c r="B15" s="200" t="s">
        <v>721</v>
      </c>
      <c r="C15" s="195">
        <f t="shared" si="2"/>
        <v>1074.0529411764708</v>
      </c>
      <c r="D15" s="339">
        <f t="shared" si="2"/>
        <v>800</v>
      </c>
      <c r="E15" s="195">
        <f>I15+M15+Q15</f>
        <v>19.7</v>
      </c>
      <c r="F15" s="195">
        <f t="shared" si="2"/>
        <v>254.35294117647072</v>
      </c>
      <c r="G15" s="196"/>
      <c r="H15" s="330"/>
      <c r="I15" s="197"/>
      <c r="J15" s="197"/>
      <c r="K15" s="197"/>
      <c r="L15" s="197"/>
      <c r="M15" s="197"/>
      <c r="N15" s="197"/>
      <c r="O15" s="196">
        <f t="shared" ref="O15:O21" si="3">SUM(P15:R15)</f>
        <v>1074.0529411764708</v>
      </c>
      <c r="P15" s="201">
        <v>800</v>
      </c>
      <c r="Q15" s="201">
        <v>19.7</v>
      </c>
      <c r="R15" s="201">
        <v>254.35294117647072</v>
      </c>
      <c r="S15" s="191"/>
      <c r="T15" s="192"/>
    </row>
    <row r="16" spans="1:22" s="228" customFormat="1">
      <c r="A16" s="193">
        <v>5</v>
      </c>
      <c r="B16" s="200" t="s">
        <v>722</v>
      </c>
      <c r="C16" s="195">
        <f t="shared" si="2"/>
        <v>947.05882352941182</v>
      </c>
      <c r="D16" s="339">
        <f t="shared" si="2"/>
        <v>700</v>
      </c>
      <c r="E16" s="195">
        <f t="shared" si="2"/>
        <v>24.5</v>
      </c>
      <c r="F16" s="195">
        <f t="shared" si="2"/>
        <v>222.55882352941182</v>
      </c>
      <c r="G16" s="196"/>
      <c r="H16" s="330"/>
      <c r="I16" s="197"/>
      <c r="J16" s="197"/>
      <c r="K16" s="197"/>
      <c r="L16" s="197"/>
      <c r="M16" s="197"/>
      <c r="N16" s="197"/>
      <c r="O16" s="196">
        <f t="shared" si="3"/>
        <v>947.05882352941182</v>
      </c>
      <c r="P16" s="201">
        <v>700</v>
      </c>
      <c r="Q16" s="201">
        <v>24.5</v>
      </c>
      <c r="R16" s="201">
        <v>222.55882352941182</v>
      </c>
      <c r="S16" s="191"/>
      <c r="T16" s="192"/>
    </row>
    <row r="17" spans="1:20" s="228" customFormat="1">
      <c r="A17" s="193">
        <v>6</v>
      </c>
      <c r="B17" s="202" t="s">
        <v>723</v>
      </c>
      <c r="C17" s="195">
        <f t="shared" si="2"/>
        <v>361.89473684210526</v>
      </c>
      <c r="D17" s="339">
        <f t="shared" si="2"/>
        <v>275</v>
      </c>
      <c r="E17" s="195">
        <f t="shared" si="2"/>
        <v>68.8</v>
      </c>
      <c r="F17" s="195">
        <f t="shared" si="2"/>
        <v>18.094736842105249</v>
      </c>
      <c r="G17" s="196"/>
      <c r="H17" s="330"/>
      <c r="I17" s="197"/>
      <c r="J17" s="197"/>
      <c r="K17" s="197"/>
      <c r="L17" s="197"/>
      <c r="M17" s="197"/>
      <c r="N17" s="197"/>
      <c r="O17" s="196">
        <f t="shared" si="3"/>
        <v>361.89473684210526</v>
      </c>
      <c r="P17" s="203">
        <v>275</v>
      </c>
      <c r="Q17" s="203">
        <v>68.8</v>
      </c>
      <c r="R17" s="203">
        <v>18.094736842105249</v>
      </c>
      <c r="S17" s="191"/>
      <c r="T17" s="192"/>
    </row>
    <row r="18" spans="1:20" s="228" customFormat="1">
      <c r="A18" s="193">
        <v>7</v>
      </c>
      <c r="B18" s="202" t="s">
        <v>724</v>
      </c>
      <c r="C18" s="195">
        <f t="shared" si="2"/>
        <v>141.83006535947715</v>
      </c>
      <c r="D18" s="339">
        <f t="shared" si="2"/>
        <v>110</v>
      </c>
      <c r="E18" s="195">
        <f t="shared" si="2"/>
        <v>3.2</v>
      </c>
      <c r="F18" s="195">
        <f t="shared" si="2"/>
        <v>28.630065359477129</v>
      </c>
      <c r="G18" s="196"/>
      <c r="H18" s="330"/>
      <c r="I18" s="197"/>
      <c r="J18" s="197"/>
      <c r="K18" s="197"/>
      <c r="L18" s="197"/>
      <c r="M18" s="197"/>
      <c r="N18" s="197"/>
      <c r="O18" s="196">
        <f t="shared" si="3"/>
        <v>141.83006535947715</v>
      </c>
      <c r="P18" s="203">
        <v>110</v>
      </c>
      <c r="Q18" s="203">
        <v>3.2</v>
      </c>
      <c r="R18" s="203">
        <v>28.630065359477129</v>
      </c>
      <c r="S18" s="191"/>
      <c r="T18" s="192"/>
    </row>
    <row r="19" spans="1:20" s="228" customFormat="1">
      <c r="A19" s="193">
        <v>8</v>
      </c>
      <c r="B19" s="204" t="s">
        <v>725</v>
      </c>
      <c r="C19" s="195">
        <f t="shared" si="2"/>
        <v>398.859477124183</v>
      </c>
      <c r="D19" s="339">
        <f t="shared" si="2"/>
        <v>303.5</v>
      </c>
      <c r="E19" s="195">
        <f t="shared" si="2"/>
        <v>9.5</v>
      </c>
      <c r="F19" s="195">
        <f t="shared" si="2"/>
        <v>85.859477124183002</v>
      </c>
      <c r="G19" s="196"/>
      <c r="H19" s="330"/>
      <c r="I19" s="197"/>
      <c r="J19" s="197"/>
      <c r="K19" s="197"/>
      <c r="L19" s="197"/>
      <c r="M19" s="197"/>
      <c r="N19" s="197"/>
      <c r="O19" s="196">
        <f t="shared" si="3"/>
        <v>398.859477124183</v>
      </c>
      <c r="P19" s="203">
        <v>303.5</v>
      </c>
      <c r="Q19" s="203">
        <v>9.5</v>
      </c>
      <c r="R19" s="203">
        <v>85.859477124183002</v>
      </c>
      <c r="S19" s="191"/>
      <c r="T19" s="192"/>
    </row>
    <row r="20" spans="1:20" s="228" customFormat="1">
      <c r="A20" s="193">
        <v>9</v>
      </c>
      <c r="B20" s="202" t="s">
        <v>726</v>
      </c>
      <c r="C20" s="195">
        <f t="shared" si="2"/>
        <v>243.52941176470591</v>
      </c>
      <c r="D20" s="339">
        <f t="shared" si="2"/>
        <v>180</v>
      </c>
      <c r="E20" s="195">
        <f t="shared" si="2"/>
        <v>6.3</v>
      </c>
      <c r="F20" s="195">
        <f t="shared" si="2"/>
        <v>57.229411764705901</v>
      </c>
      <c r="G20" s="196"/>
      <c r="H20" s="330"/>
      <c r="I20" s="197"/>
      <c r="J20" s="197"/>
      <c r="K20" s="197"/>
      <c r="L20" s="197"/>
      <c r="M20" s="197"/>
      <c r="N20" s="197"/>
      <c r="O20" s="196">
        <f t="shared" si="3"/>
        <v>243.52941176470591</v>
      </c>
      <c r="P20" s="203">
        <v>180</v>
      </c>
      <c r="Q20" s="203">
        <v>6.3</v>
      </c>
      <c r="R20" s="203">
        <v>57.229411764705901</v>
      </c>
      <c r="S20" s="191"/>
      <c r="T20" s="192"/>
    </row>
    <row r="21" spans="1:20" s="228" customFormat="1">
      <c r="A21" s="193">
        <v>10</v>
      </c>
      <c r="B21" s="205" t="s">
        <v>727</v>
      </c>
      <c r="C21" s="195">
        <f t="shared" si="2"/>
        <v>192.71830065359475</v>
      </c>
      <c r="D21" s="339">
        <f t="shared" si="2"/>
        <v>142.5</v>
      </c>
      <c r="E21" s="195">
        <f t="shared" si="2"/>
        <v>5</v>
      </c>
      <c r="F21" s="195">
        <f t="shared" si="2"/>
        <v>45.218300653594753</v>
      </c>
      <c r="G21" s="196"/>
      <c r="H21" s="330"/>
      <c r="I21" s="197"/>
      <c r="J21" s="197"/>
      <c r="K21" s="197"/>
      <c r="L21" s="197"/>
      <c r="M21" s="197"/>
      <c r="N21" s="197"/>
      <c r="O21" s="196">
        <f t="shared" si="3"/>
        <v>192.71830065359475</v>
      </c>
      <c r="P21" s="323">
        <v>142.5</v>
      </c>
      <c r="Q21" s="207">
        <v>5</v>
      </c>
      <c r="R21" s="206">
        <v>45.218300653594753</v>
      </c>
      <c r="S21" s="191"/>
      <c r="T21" s="192"/>
    </row>
    <row r="22" spans="1:20">
      <c r="A22" s="184" t="s">
        <v>39</v>
      </c>
      <c r="B22" s="185" t="s">
        <v>728</v>
      </c>
      <c r="C22" s="190">
        <f>SUM(C23:C24)</f>
        <v>802.50034013605455</v>
      </c>
      <c r="D22" s="328">
        <f t="shared" ref="D22:R22" si="4">SUM(D23:D24)</f>
        <v>560.29999999999995</v>
      </c>
      <c r="E22" s="186">
        <f t="shared" si="4"/>
        <v>31.3</v>
      </c>
      <c r="F22" s="186">
        <f t="shared" si="4"/>
        <v>210.90034013605447</v>
      </c>
      <c r="G22" s="186">
        <f t="shared" si="4"/>
        <v>802.50034013605455</v>
      </c>
      <c r="H22" s="326">
        <f t="shared" si="4"/>
        <v>560.29999999999995</v>
      </c>
      <c r="I22" s="186">
        <f t="shared" si="4"/>
        <v>31.3</v>
      </c>
      <c r="J22" s="186">
        <f t="shared" si="4"/>
        <v>210.90034013605447</v>
      </c>
      <c r="K22" s="186">
        <f t="shared" si="4"/>
        <v>0</v>
      </c>
      <c r="L22" s="186">
        <f t="shared" si="4"/>
        <v>0</v>
      </c>
      <c r="M22" s="186">
        <f t="shared" si="4"/>
        <v>0</v>
      </c>
      <c r="N22" s="186">
        <f t="shared" si="4"/>
        <v>0</v>
      </c>
      <c r="O22" s="186">
        <f t="shared" si="4"/>
        <v>0</v>
      </c>
      <c r="P22" s="186">
        <f t="shared" si="4"/>
        <v>0</v>
      </c>
      <c r="Q22" s="186">
        <f t="shared" si="4"/>
        <v>0</v>
      </c>
      <c r="R22" s="186">
        <f t="shared" si="4"/>
        <v>0</v>
      </c>
      <c r="S22" s="208"/>
      <c r="T22" s="177">
        <v>2</v>
      </c>
    </row>
    <row r="23" spans="1:20" s="228" customFormat="1">
      <c r="A23" s="209">
        <v>1</v>
      </c>
      <c r="B23" s="210" t="s">
        <v>729</v>
      </c>
      <c r="C23" s="195">
        <f t="shared" ref="C23:F24" si="5">G23+K23+O23</f>
        <v>434.17142857142858</v>
      </c>
      <c r="D23" s="339">
        <f t="shared" si="5"/>
        <v>304.3</v>
      </c>
      <c r="E23" s="195">
        <f>I23+M23+Q23</f>
        <v>16.3</v>
      </c>
      <c r="F23" s="195">
        <f t="shared" si="5"/>
        <v>113.57142857142856</v>
      </c>
      <c r="G23" s="196">
        <f>H23+I23+J23</f>
        <v>434.17142857142858</v>
      </c>
      <c r="H23" s="342">
        <v>304.3</v>
      </c>
      <c r="I23" s="196">
        <v>16.3</v>
      </c>
      <c r="J23" s="196">
        <v>113.57142857142856</v>
      </c>
      <c r="K23" s="191"/>
      <c r="L23" s="191"/>
      <c r="M23" s="191"/>
      <c r="N23" s="191"/>
      <c r="O23" s="191"/>
      <c r="P23" s="191"/>
      <c r="Q23" s="191"/>
      <c r="R23" s="191"/>
      <c r="S23" s="191"/>
      <c r="T23" s="192"/>
    </row>
    <row r="24" spans="1:20" s="228" customFormat="1">
      <c r="A24" s="209">
        <v>2</v>
      </c>
      <c r="B24" s="210" t="s">
        <v>730</v>
      </c>
      <c r="C24" s="195">
        <f t="shared" si="5"/>
        <v>368.32891156462591</v>
      </c>
      <c r="D24" s="339">
        <f t="shared" si="5"/>
        <v>256</v>
      </c>
      <c r="E24" s="195">
        <f>I24+M24+Q24</f>
        <v>15</v>
      </c>
      <c r="F24" s="195">
        <f t="shared" si="5"/>
        <v>97.328911564625898</v>
      </c>
      <c r="G24" s="196">
        <f>H24+I24+J24</f>
        <v>368.32891156462591</v>
      </c>
      <c r="H24" s="331">
        <v>256</v>
      </c>
      <c r="I24" s="196">
        <v>15</v>
      </c>
      <c r="J24" s="196">
        <v>97.328911564625898</v>
      </c>
      <c r="K24" s="191"/>
      <c r="L24" s="191"/>
      <c r="M24" s="191"/>
      <c r="N24" s="191"/>
      <c r="O24" s="191"/>
      <c r="P24" s="191"/>
      <c r="Q24" s="191"/>
      <c r="R24" s="191"/>
      <c r="S24" s="191"/>
      <c r="T24" s="192"/>
    </row>
    <row r="25" spans="1:20">
      <c r="A25" s="184" t="s">
        <v>44</v>
      </c>
      <c r="B25" s="185" t="s">
        <v>731</v>
      </c>
      <c r="C25" s="190">
        <f>SUM(C26:C28)</f>
        <v>2465.5</v>
      </c>
      <c r="D25" s="328">
        <f t="shared" ref="D25:R25" si="6">SUM(D26:D28)</f>
        <v>1723.6</v>
      </c>
      <c r="E25" s="190">
        <f t="shared" si="6"/>
        <v>90.899999999999991</v>
      </c>
      <c r="F25" s="190">
        <f t="shared" si="6"/>
        <v>651</v>
      </c>
      <c r="G25" s="190">
        <f t="shared" si="6"/>
        <v>2465.5</v>
      </c>
      <c r="H25" s="328">
        <f t="shared" si="6"/>
        <v>1723.6</v>
      </c>
      <c r="I25" s="190">
        <f t="shared" si="6"/>
        <v>90.899999999999991</v>
      </c>
      <c r="J25" s="190">
        <f t="shared" si="6"/>
        <v>651</v>
      </c>
      <c r="K25" s="186">
        <f t="shared" si="6"/>
        <v>0</v>
      </c>
      <c r="L25" s="186">
        <f t="shared" si="6"/>
        <v>0</v>
      </c>
      <c r="M25" s="186">
        <f t="shared" si="6"/>
        <v>0</v>
      </c>
      <c r="N25" s="186">
        <f t="shared" si="6"/>
        <v>0</v>
      </c>
      <c r="O25" s="186">
        <f t="shared" si="6"/>
        <v>0</v>
      </c>
      <c r="P25" s="186">
        <f t="shared" si="6"/>
        <v>0</v>
      </c>
      <c r="Q25" s="186">
        <f t="shared" si="6"/>
        <v>0</v>
      </c>
      <c r="R25" s="186">
        <f t="shared" si="6"/>
        <v>0</v>
      </c>
      <c r="S25" s="208"/>
      <c r="T25" s="177">
        <v>2</v>
      </c>
    </row>
    <row r="26" spans="1:20" s="228" customFormat="1">
      <c r="A26" s="211">
        <v>1</v>
      </c>
      <c r="B26" s="212" t="s">
        <v>732</v>
      </c>
      <c r="C26" s="195">
        <f t="shared" ref="C26:F28" si="7">G26+K26+O26</f>
        <v>1356.5</v>
      </c>
      <c r="D26" s="339">
        <f t="shared" si="7"/>
        <v>950</v>
      </c>
      <c r="E26" s="195">
        <f t="shared" si="7"/>
        <v>47.5</v>
      </c>
      <c r="F26" s="195">
        <f t="shared" si="7"/>
        <v>359</v>
      </c>
      <c r="G26" s="196">
        <f>H26+I26+J26</f>
        <v>1356.5</v>
      </c>
      <c r="H26" s="332">
        <v>950</v>
      </c>
      <c r="I26" s="213">
        <v>47.5</v>
      </c>
      <c r="J26" s="213">
        <v>359</v>
      </c>
      <c r="K26" s="191"/>
      <c r="L26" s="191"/>
      <c r="M26" s="191"/>
      <c r="N26" s="191"/>
      <c r="O26" s="191"/>
      <c r="P26" s="191"/>
      <c r="Q26" s="191"/>
      <c r="R26" s="191"/>
      <c r="S26" s="191"/>
      <c r="T26" s="192"/>
    </row>
    <row r="27" spans="1:20" s="228" customFormat="1">
      <c r="A27" s="211">
        <v>2</v>
      </c>
      <c r="B27" s="212" t="s">
        <v>733</v>
      </c>
      <c r="C27" s="195">
        <f>G27+K27+O27</f>
        <v>466.20000000000005</v>
      </c>
      <c r="D27" s="339">
        <f t="shared" si="7"/>
        <v>323.60000000000002</v>
      </c>
      <c r="E27" s="195">
        <f>I27+M27+Q27</f>
        <v>20.6</v>
      </c>
      <c r="F27" s="195">
        <f>J27+N27+R27</f>
        <v>122</v>
      </c>
      <c r="G27" s="196">
        <f>H27+I27+J27</f>
        <v>466.20000000000005</v>
      </c>
      <c r="H27" s="332">
        <v>323.60000000000002</v>
      </c>
      <c r="I27" s="213">
        <v>20.6</v>
      </c>
      <c r="J27" s="213">
        <v>122</v>
      </c>
      <c r="K27" s="191"/>
      <c r="L27" s="191"/>
      <c r="M27" s="191"/>
      <c r="N27" s="191"/>
      <c r="O27" s="191"/>
      <c r="P27" s="191"/>
      <c r="Q27" s="191"/>
      <c r="R27" s="191"/>
      <c r="S27" s="191"/>
      <c r="T27" s="192"/>
    </row>
    <row r="28" spans="1:20" s="228" customFormat="1" ht="37.5">
      <c r="A28" s="211">
        <v>3</v>
      </c>
      <c r="B28" s="212" t="s">
        <v>830</v>
      </c>
      <c r="C28" s="195">
        <f t="shared" si="7"/>
        <v>642.79999999999995</v>
      </c>
      <c r="D28" s="339">
        <f t="shared" si="7"/>
        <v>450</v>
      </c>
      <c r="E28" s="195">
        <f t="shared" si="7"/>
        <v>22.8</v>
      </c>
      <c r="F28" s="195">
        <f t="shared" si="7"/>
        <v>170</v>
      </c>
      <c r="G28" s="196">
        <f>H28+I28+J28</f>
        <v>642.79999999999995</v>
      </c>
      <c r="H28" s="332">
        <v>450</v>
      </c>
      <c r="I28" s="213">
        <v>22.8</v>
      </c>
      <c r="J28" s="213">
        <v>170</v>
      </c>
      <c r="K28" s="191"/>
      <c r="L28" s="191"/>
      <c r="M28" s="191"/>
      <c r="N28" s="191"/>
      <c r="O28" s="191"/>
      <c r="P28" s="191"/>
      <c r="Q28" s="191"/>
      <c r="R28" s="191"/>
      <c r="S28" s="191"/>
      <c r="T28" s="192"/>
    </row>
    <row r="29" spans="1:20">
      <c r="A29" s="184" t="s">
        <v>549</v>
      </c>
      <c r="B29" s="185" t="s">
        <v>734</v>
      </c>
      <c r="C29" s="190">
        <f>SUM(C30:C36)</f>
        <v>2453.9748299319731</v>
      </c>
      <c r="D29" s="326">
        <f t="shared" ref="D29:R29" si="8">SUM(D30:D36)</f>
        <v>1723.6</v>
      </c>
      <c r="E29" s="186">
        <f t="shared" si="8"/>
        <v>90.9</v>
      </c>
      <c r="F29" s="186">
        <f t="shared" si="8"/>
        <v>639.47482993197286</v>
      </c>
      <c r="G29" s="186">
        <f t="shared" si="8"/>
        <v>2453.9748299319731</v>
      </c>
      <c r="H29" s="326">
        <f t="shared" si="8"/>
        <v>1723.6</v>
      </c>
      <c r="I29" s="186">
        <f t="shared" si="8"/>
        <v>90.9</v>
      </c>
      <c r="J29" s="186">
        <f t="shared" si="8"/>
        <v>639.47482993197286</v>
      </c>
      <c r="K29" s="186">
        <f t="shared" si="8"/>
        <v>0</v>
      </c>
      <c r="L29" s="186">
        <f t="shared" si="8"/>
        <v>0</v>
      </c>
      <c r="M29" s="186">
        <f t="shared" si="8"/>
        <v>0</v>
      </c>
      <c r="N29" s="186">
        <f t="shared" si="8"/>
        <v>0</v>
      </c>
      <c r="O29" s="186">
        <f t="shared" si="8"/>
        <v>0</v>
      </c>
      <c r="P29" s="186">
        <f t="shared" si="8"/>
        <v>0</v>
      </c>
      <c r="Q29" s="186">
        <f t="shared" si="8"/>
        <v>0</v>
      </c>
      <c r="R29" s="186">
        <f t="shared" si="8"/>
        <v>0</v>
      </c>
      <c r="S29" s="208"/>
      <c r="T29" s="177">
        <v>2</v>
      </c>
    </row>
    <row r="30" spans="1:20" s="228" customFormat="1" ht="32.25" customHeight="1">
      <c r="A30" s="214">
        <v>1</v>
      </c>
      <c r="B30" s="212" t="s">
        <v>776</v>
      </c>
      <c r="C30" s="195">
        <f t="shared" ref="C30:F36" si="9">G30+K30+O30</f>
        <v>326.93197278911566</v>
      </c>
      <c r="D30" s="339">
        <f t="shared" si="9"/>
        <v>228.6</v>
      </c>
      <c r="E30" s="195">
        <f>I30+M30+Q30</f>
        <v>16.2</v>
      </c>
      <c r="F30" s="195">
        <f t="shared" si="9"/>
        <v>82.13197278911565</v>
      </c>
      <c r="G30" s="196">
        <f t="shared" ref="G30:G36" si="10">H30+I30+J30</f>
        <v>326.93197278911566</v>
      </c>
      <c r="H30" s="331">
        <v>228.6</v>
      </c>
      <c r="I30" s="196">
        <v>16.2</v>
      </c>
      <c r="J30" s="196">
        <v>82.13197278911565</v>
      </c>
      <c r="K30" s="191"/>
      <c r="L30" s="191"/>
      <c r="M30" s="191"/>
      <c r="N30" s="191"/>
      <c r="O30" s="191"/>
      <c r="P30" s="191"/>
      <c r="Q30" s="191"/>
      <c r="R30" s="191"/>
      <c r="S30" s="191"/>
      <c r="T30" s="192"/>
    </row>
    <row r="31" spans="1:20" s="228" customFormat="1" ht="67.5" customHeight="1">
      <c r="A31" s="214">
        <v>2</v>
      </c>
      <c r="B31" s="212" t="s">
        <v>834</v>
      </c>
      <c r="C31" s="195">
        <f>G31+K31+O31</f>
        <v>285</v>
      </c>
      <c r="D31" s="339">
        <f>H31+L31+P31</f>
        <v>200</v>
      </c>
      <c r="E31" s="195">
        <f>I31+M31+Q31</f>
        <v>10</v>
      </c>
      <c r="F31" s="195">
        <f t="shared" si="9"/>
        <v>75</v>
      </c>
      <c r="G31" s="196">
        <f t="shared" si="10"/>
        <v>285</v>
      </c>
      <c r="H31" s="331">
        <v>200</v>
      </c>
      <c r="I31" s="196">
        <v>10</v>
      </c>
      <c r="J31" s="196">
        <v>75</v>
      </c>
      <c r="K31" s="191"/>
      <c r="L31" s="191"/>
      <c r="M31" s="191"/>
      <c r="N31" s="191"/>
      <c r="O31" s="191"/>
      <c r="P31" s="191"/>
      <c r="Q31" s="191"/>
      <c r="R31" s="191"/>
      <c r="S31" s="191"/>
      <c r="T31" s="192"/>
    </row>
    <row r="32" spans="1:20" s="228" customFormat="1" ht="30" customHeight="1">
      <c r="A32" s="214">
        <v>3</v>
      </c>
      <c r="B32" s="212" t="s">
        <v>835</v>
      </c>
      <c r="C32" s="195">
        <f>G32+K32+O32</f>
        <v>285</v>
      </c>
      <c r="D32" s="339">
        <f>H32</f>
        <v>200</v>
      </c>
      <c r="E32" s="195">
        <f>I32</f>
        <v>10</v>
      </c>
      <c r="F32" s="195">
        <f>J32</f>
        <v>75</v>
      </c>
      <c r="G32" s="196">
        <f>SUM(H32:J32)</f>
        <v>285</v>
      </c>
      <c r="H32" s="331">
        <v>200</v>
      </c>
      <c r="I32" s="196">
        <v>10</v>
      </c>
      <c r="J32" s="196">
        <v>75</v>
      </c>
      <c r="K32" s="191"/>
      <c r="L32" s="191"/>
      <c r="M32" s="191"/>
      <c r="N32" s="191"/>
      <c r="O32" s="191"/>
      <c r="P32" s="191"/>
      <c r="Q32" s="191"/>
      <c r="R32" s="191"/>
      <c r="S32" s="191"/>
      <c r="T32" s="192"/>
    </row>
    <row r="33" spans="1:20" s="228" customFormat="1" ht="35.25" customHeight="1">
      <c r="A33" s="214">
        <v>4</v>
      </c>
      <c r="B33" s="212" t="s">
        <v>836</v>
      </c>
      <c r="C33" s="195">
        <f t="shared" si="9"/>
        <v>284.63265306122452</v>
      </c>
      <c r="D33" s="339">
        <f t="shared" si="9"/>
        <v>200</v>
      </c>
      <c r="E33" s="195">
        <f t="shared" si="9"/>
        <v>10</v>
      </c>
      <c r="F33" s="195">
        <f t="shared" si="9"/>
        <v>74.632653061224516</v>
      </c>
      <c r="G33" s="196">
        <f t="shared" si="10"/>
        <v>284.63265306122452</v>
      </c>
      <c r="H33" s="331">
        <v>200</v>
      </c>
      <c r="I33" s="196">
        <v>10</v>
      </c>
      <c r="J33" s="196">
        <v>74.632653061224516</v>
      </c>
      <c r="K33" s="191"/>
      <c r="L33" s="191"/>
      <c r="M33" s="191"/>
      <c r="N33" s="191"/>
      <c r="O33" s="191"/>
      <c r="P33" s="191"/>
      <c r="Q33" s="191"/>
      <c r="R33" s="191"/>
      <c r="S33" s="191"/>
      <c r="T33" s="192"/>
    </row>
    <row r="34" spans="1:20" s="228" customFormat="1" ht="37.5">
      <c r="A34" s="214">
        <v>5</v>
      </c>
      <c r="B34" s="212" t="s">
        <v>837</v>
      </c>
      <c r="C34" s="195">
        <f t="shared" si="9"/>
        <v>284.63265306122452</v>
      </c>
      <c r="D34" s="339">
        <f t="shared" si="9"/>
        <v>200</v>
      </c>
      <c r="E34" s="195">
        <f t="shared" si="9"/>
        <v>10</v>
      </c>
      <c r="F34" s="195">
        <f t="shared" si="9"/>
        <v>74.632653061224516</v>
      </c>
      <c r="G34" s="196">
        <f t="shared" si="10"/>
        <v>284.63265306122452</v>
      </c>
      <c r="H34" s="331">
        <v>200</v>
      </c>
      <c r="I34" s="196">
        <v>10</v>
      </c>
      <c r="J34" s="196">
        <v>74.632653061224516</v>
      </c>
      <c r="K34" s="191"/>
      <c r="L34" s="191"/>
      <c r="M34" s="191"/>
      <c r="N34" s="191"/>
      <c r="O34" s="191"/>
      <c r="P34" s="191"/>
      <c r="Q34" s="191"/>
      <c r="R34" s="191"/>
      <c r="S34" s="191"/>
      <c r="T34" s="192"/>
    </row>
    <row r="35" spans="1:20" s="228" customFormat="1" ht="37.5">
      <c r="A35" s="214">
        <v>6</v>
      </c>
      <c r="B35" s="212" t="s">
        <v>838</v>
      </c>
      <c r="C35" s="195">
        <f t="shared" si="9"/>
        <v>284.63265306122452</v>
      </c>
      <c r="D35" s="339">
        <f t="shared" si="9"/>
        <v>200</v>
      </c>
      <c r="E35" s="195">
        <f t="shared" si="9"/>
        <v>10</v>
      </c>
      <c r="F35" s="195">
        <f t="shared" si="9"/>
        <v>74.632653061224516</v>
      </c>
      <c r="G35" s="196">
        <f t="shared" si="10"/>
        <v>284.63265306122452</v>
      </c>
      <c r="H35" s="331">
        <v>200</v>
      </c>
      <c r="I35" s="196">
        <v>10</v>
      </c>
      <c r="J35" s="196">
        <v>74.632653061224516</v>
      </c>
      <c r="K35" s="191"/>
      <c r="L35" s="191"/>
      <c r="M35" s="191"/>
      <c r="N35" s="191"/>
      <c r="O35" s="191"/>
      <c r="P35" s="191"/>
      <c r="Q35" s="191"/>
      <c r="R35" s="191"/>
      <c r="S35" s="191"/>
      <c r="T35" s="192"/>
    </row>
    <row r="36" spans="1:20" s="228" customFormat="1" ht="63" customHeight="1">
      <c r="A36" s="214">
        <v>7</v>
      </c>
      <c r="B36" s="212" t="s">
        <v>839</v>
      </c>
      <c r="C36" s="195">
        <f t="shared" si="9"/>
        <v>703.14489795918371</v>
      </c>
      <c r="D36" s="339">
        <f t="shared" si="9"/>
        <v>495</v>
      </c>
      <c r="E36" s="195">
        <f t="shared" si="9"/>
        <v>24.7</v>
      </c>
      <c r="F36" s="195">
        <f t="shared" si="9"/>
        <v>183.44489795918372</v>
      </c>
      <c r="G36" s="196">
        <f t="shared" si="10"/>
        <v>703.14489795918371</v>
      </c>
      <c r="H36" s="331">
        <v>495</v>
      </c>
      <c r="I36" s="196">
        <v>24.7</v>
      </c>
      <c r="J36" s="196">
        <v>183.44489795918372</v>
      </c>
      <c r="K36" s="191"/>
      <c r="L36" s="191"/>
      <c r="M36" s="191"/>
      <c r="N36" s="191"/>
      <c r="O36" s="191"/>
      <c r="P36" s="191"/>
      <c r="Q36" s="191"/>
      <c r="R36" s="191"/>
      <c r="S36" s="191"/>
      <c r="T36" s="192"/>
    </row>
    <row r="37" spans="1:20" ht="22.5" customHeight="1">
      <c r="A37" s="184" t="s">
        <v>550</v>
      </c>
      <c r="B37" s="185" t="s">
        <v>735</v>
      </c>
      <c r="C37" s="186">
        <f>C38</f>
        <v>2462.6863945578234</v>
      </c>
      <c r="D37" s="326">
        <f t="shared" ref="D37:R37" si="11">D38</f>
        <v>1723.6</v>
      </c>
      <c r="E37" s="186">
        <v>90.9</v>
      </c>
      <c r="F37" s="186">
        <f t="shared" si="11"/>
        <v>648.18639455782318</v>
      </c>
      <c r="G37" s="186">
        <f t="shared" si="11"/>
        <v>2462.6863945578234</v>
      </c>
      <c r="H37" s="326">
        <f t="shared" si="11"/>
        <v>1723.6</v>
      </c>
      <c r="I37" s="186">
        <f t="shared" si="11"/>
        <v>90.9</v>
      </c>
      <c r="J37" s="186">
        <f t="shared" si="11"/>
        <v>648.18639455782318</v>
      </c>
      <c r="K37" s="186">
        <f t="shared" si="11"/>
        <v>0</v>
      </c>
      <c r="L37" s="186">
        <f t="shared" si="11"/>
        <v>0</v>
      </c>
      <c r="M37" s="186">
        <f t="shared" si="11"/>
        <v>0</v>
      </c>
      <c r="N37" s="186">
        <f t="shared" si="11"/>
        <v>0</v>
      </c>
      <c r="O37" s="186">
        <f t="shared" si="11"/>
        <v>0</v>
      </c>
      <c r="P37" s="186">
        <f t="shared" si="11"/>
        <v>0</v>
      </c>
      <c r="Q37" s="186">
        <f t="shared" si="11"/>
        <v>0</v>
      </c>
      <c r="R37" s="186">
        <f t="shared" si="11"/>
        <v>0</v>
      </c>
      <c r="S37" s="208"/>
      <c r="T37" s="177">
        <v>2</v>
      </c>
    </row>
    <row r="38" spans="1:20" s="228" customFormat="1" ht="30.75" customHeight="1">
      <c r="A38" s="214">
        <v>1</v>
      </c>
      <c r="B38" s="210" t="s">
        <v>833</v>
      </c>
      <c r="C38" s="195">
        <f>G38+K38+O38</f>
        <v>2462.6863945578234</v>
      </c>
      <c r="D38" s="339">
        <f>H38+L38+P38</f>
        <v>1723.6</v>
      </c>
      <c r="E38" s="195">
        <f>I38+M38+Q38</f>
        <v>90.9</v>
      </c>
      <c r="F38" s="195">
        <f>J38+N38+R38</f>
        <v>648.18639455782318</v>
      </c>
      <c r="G38" s="196">
        <f>H38+I38+J38</f>
        <v>2462.6863945578234</v>
      </c>
      <c r="H38" s="331">
        <v>1723.6</v>
      </c>
      <c r="I38" s="196">
        <v>90.9</v>
      </c>
      <c r="J38" s="196">
        <v>648.18639455782318</v>
      </c>
      <c r="K38" s="191"/>
      <c r="L38" s="191"/>
      <c r="M38" s="191"/>
      <c r="N38" s="191"/>
      <c r="O38" s="191"/>
      <c r="P38" s="191"/>
      <c r="Q38" s="191"/>
      <c r="R38" s="191"/>
      <c r="S38" s="191"/>
      <c r="T38" s="192"/>
    </row>
    <row r="39" spans="1:20">
      <c r="A39" s="184" t="s">
        <v>551</v>
      </c>
      <c r="B39" s="185" t="s">
        <v>736</v>
      </c>
      <c r="C39" s="190">
        <f>SUM(C40:C42)</f>
        <v>2468.6999999999998</v>
      </c>
      <c r="D39" s="326">
        <f t="shared" ref="D39:R39" si="12">SUM(D40:D42)</f>
        <v>1723.6</v>
      </c>
      <c r="E39" s="186">
        <f t="shared" si="12"/>
        <v>90.899999999999991</v>
      </c>
      <c r="F39" s="186">
        <f t="shared" si="12"/>
        <v>654.20000000000005</v>
      </c>
      <c r="G39" s="186">
        <f t="shared" si="12"/>
        <v>2468.6999999999998</v>
      </c>
      <c r="H39" s="326">
        <f t="shared" si="12"/>
        <v>1723.6</v>
      </c>
      <c r="I39" s="186">
        <f t="shared" si="12"/>
        <v>90.899999999999991</v>
      </c>
      <c r="J39" s="186">
        <f t="shared" si="12"/>
        <v>654.20000000000005</v>
      </c>
      <c r="K39" s="186">
        <f t="shared" si="12"/>
        <v>0</v>
      </c>
      <c r="L39" s="186">
        <f t="shared" si="12"/>
        <v>0</v>
      </c>
      <c r="M39" s="186">
        <f t="shared" si="12"/>
        <v>0</v>
      </c>
      <c r="N39" s="186">
        <f t="shared" si="12"/>
        <v>0</v>
      </c>
      <c r="O39" s="186">
        <f t="shared" si="12"/>
        <v>0</v>
      </c>
      <c r="P39" s="186">
        <f t="shared" si="12"/>
        <v>0</v>
      </c>
      <c r="Q39" s="186">
        <f t="shared" si="12"/>
        <v>0</v>
      </c>
      <c r="R39" s="186">
        <f t="shared" si="12"/>
        <v>0</v>
      </c>
      <c r="S39" s="208"/>
      <c r="T39" s="177">
        <v>2</v>
      </c>
    </row>
    <row r="40" spans="1:20" s="228" customFormat="1">
      <c r="A40" s="215">
        <v>1</v>
      </c>
      <c r="B40" s="216" t="s">
        <v>737</v>
      </c>
      <c r="C40" s="195">
        <f t="shared" ref="C40:F42" si="13">G40+K40+O40</f>
        <v>1137</v>
      </c>
      <c r="D40" s="339">
        <f t="shared" si="13"/>
        <v>793.6</v>
      </c>
      <c r="E40" s="195">
        <f t="shared" si="13"/>
        <v>42.1</v>
      </c>
      <c r="F40" s="195">
        <f t="shared" si="13"/>
        <v>301.3</v>
      </c>
      <c r="G40" s="196">
        <f>H40+I40+J40</f>
        <v>1137</v>
      </c>
      <c r="H40" s="331">
        <v>793.6</v>
      </c>
      <c r="I40" s="196">
        <v>42.1</v>
      </c>
      <c r="J40" s="196">
        <v>301.3</v>
      </c>
      <c r="K40" s="191"/>
      <c r="L40" s="191"/>
      <c r="M40" s="191"/>
      <c r="N40" s="191"/>
      <c r="O40" s="191"/>
      <c r="P40" s="191"/>
      <c r="Q40" s="191"/>
      <c r="R40" s="191"/>
      <c r="S40" s="191"/>
      <c r="T40" s="192"/>
    </row>
    <row r="41" spans="1:20" s="228" customFormat="1" ht="37.5">
      <c r="A41" s="214">
        <v>2</v>
      </c>
      <c r="B41" s="216" t="s">
        <v>738</v>
      </c>
      <c r="C41" s="195">
        <f t="shared" si="13"/>
        <v>715.6</v>
      </c>
      <c r="D41" s="339">
        <f t="shared" si="13"/>
        <v>500</v>
      </c>
      <c r="E41" s="195">
        <f t="shared" si="13"/>
        <v>26</v>
      </c>
      <c r="F41" s="195">
        <f t="shared" si="13"/>
        <v>189.6</v>
      </c>
      <c r="G41" s="196">
        <f>H41+I41+J41</f>
        <v>715.6</v>
      </c>
      <c r="H41" s="331">
        <v>500</v>
      </c>
      <c r="I41" s="196">
        <v>26</v>
      </c>
      <c r="J41" s="196">
        <v>189.6</v>
      </c>
      <c r="K41" s="191"/>
      <c r="L41" s="191"/>
      <c r="M41" s="191"/>
      <c r="N41" s="191"/>
      <c r="O41" s="191"/>
      <c r="P41" s="191"/>
      <c r="Q41" s="191"/>
      <c r="R41" s="191"/>
      <c r="S41" s="191"/>
      <c r="T41" s="192"/>
    </row>
    <row r="42" spans="1:20" s="228" customFormat="1">
      <c r="A42" s="215">
        <v>3</v>
      </c>
      <c r="B42" s="210" t="s">
        <v>739</v>
      </c>
      <c r="C42" s="195">
        <f t="shared" si="13"/>
        <v>616.1</v>
      </c>
      <c r="D42" s="339">
        <f t="shared" si="13"/>
        <v>430</v>
      </c>
      <c r="E42" s="195">
        <f t="shared" si="13"/>
        <v>22.8</v>
      </c>
      <c r="F42" s="195">
        <f t="shared" si="13"/>
        <v>163.30000000000001</v>
      </c>
      <c r="G42" s="196">
        <f>H42+I42+J42</f>
        <v>616.1</v>
      </c>
      <c r="H42" s="331">
        <v>430</v>
      </c>
      <c r="I42" s="196">
        <v>22.8</v>
      </c>
      <c r="J42" s="196">
        <v>163.30000000000001</v>
      </c>
      <c r="K42" s="191"/>
      <c r="L42" s="191"/>
      <c r="M42" s="191"/>
      <c r="N42" s="191"/>
      <c r="O42" s="191"/>
      <c r="P42" s="191"/>
      <c r="Q42" s="191"/>
      <c r="R42" s="191"/>
      <c r="S42" s="191"/>
      <c r="T42" s="192"/>
    </row>
    <row r="43" spans="1:20" s="228" customFormat="1">
      <c r="A43" s="189" t="s">
        <v>552</v>
      </c>
      <c r="B43" s="295" t="s">
        <v>740</v>
      </c>
      <c r="C43" s="190">
        <f>SUM(C44:C48)</f>
        <v>2491.5</v>
      </c>
      <c r="D43" s="328">
        <f t="shared" ref="D43:R43" si="14">SUM(D44:D48)</f>
        <v>1723.6</v>
      </c>
      <c r="E43" s="190">
        <f t="shared" si="14"/>
        <v>90.899999999999991</v>
      </c>
      <c r="F43" s="190">
        <f t="shared" si="14"/>
        <v>677</v>
      </c>
      <c r="G43" s="190">
        <f t="shared" si="14"/>
        <v>2491.5</v>
      </c>
      <c r="H43" s="328">
        <f t="shared" si="14"/>
        <v>1723.6</v>
      </c>
      <c r="I43" s="190">
        <f t="shared" si="14"/>
        <v>90.899999999999991</v>
      </c>
      <c r="J43" s="190">
        <f t="shared" si="14"/>
        <v>677</v>
      </c>
      <c r="K43" s="190">
        <f t="shared" si="14"/>
        <v>0</v>
      </c>
      <c r="L43" s="190">
        <f t="shared" si="14"/>
        <v>0</v>
      </c>
      <c r="M43" s="190">
        <f t="shared" si="14"/>
        <v>0</v>
      </c>
      <c r="N43" s="190">
        <f t="shared" si="14"/>
        <v>0</v>
      </c>
      <c r="O43" s="190">
        <f t="shared" si="14"/>
        <v>0</v>
      </c>
      <c r="P43" s="190">
        <f t="shared" si="14"/>
        <v>0</v>
      </c>
      <c r="Q43" s="190">
        <f t="shared" si="14"/>
        <v>0</v>
      </c>
      <c r="R43" s="190">
        <f t="shared" si="14"/>
        <v>0</v>
      </c>
      <c r="S43" s="191"/>
      <c r="T43" s="192">
        <v>2</v>
      </c>
    </row>
    <row r="44" spans="1:20" s="228" customFormat="1">
      <c r="A44" s="209">
        <v>1</v>
      </c>
      <c r="B44" s="216" t="s">
        <v>741</v>
      </c>
      <c r="C44" s="195">
        <f>G44+K44+O44</f>
        <v>933.2</v>
      </c>
      <c r="D44" s="339">
        <f t="shared" ref="C44:F48" si="15">H44+L44+P44</f>
        <v>630</v>
      </c>
      <c r="E44" s="195">
        <v>33.200000000000003</v>
      </c>
      <c r="F44" s="195">
        <f>J44+N44+R44</f>
        <v>270</v>
      </c>
      <c r="G44" s="196">
        <f>H44+I44+J44</f>
        <v>933.2</v>
      </c>
      <c r="H44" s="331">
        <v>630</v>
      </c>
      <c r="I44" s="195">
        <v>33.200000000000003</v>
      </c>
      <c r="J44" s="196">
        <v>270</v>
      </c>
      <c r="K44" s="191"/>
      <c r="L44" s="191"/>
      <c r="M44" s="191"/>
      <c r="N44" s="191"/>
      <c r="O44" s="191"/>
      <c r="P44" s="191"/>
      <c r="Q44" s="191"/>
      <c r="R44" s="191"/>
      <c r="S44" s="191"/>
      <c r="T44" s="192"/>
    </row>
    <row r="45" spans="1:20">
      <c r="A45" s="217">
        <v>2</v>
      </c>
      <c r="B45" s="218" t="s">
        <v>742</v>
      </c>
      <c r="C45" s="219">
        <f>G45+K45+O45</f>
        <v>228.1</v>
      </c>
      <c r="D45" s="340">
        <f t="shared" si="15"/>
        <v>154</v>
      </c>
      <c r="E45" s="195">
        <v>8.1</v>
      </c>
      <c r="F45" s="219">
        <f t="shared" si="15"/>
        <v>66</v>
      </c>
      <c r="G45" s="220">
        <f>H45+I45+J45</f>
        <v>228.1</v>
      </c>
      <c r="H45" s="333">
        <v>154</v>
      </c>
      <c r="I45" s="195">
        <v>8.1</v>
      </c>
      <c r="J45" s="220">
        <v>66</v>
      </c>
      <c r="K45" s="208"/>
      <c r="L45" s="208"/>
      <c r="M45" s="208"/>
      <c r="N45" s="208"/>
      <c r="O45" s="208"/>
      <c r="P45" s="208"/>
      <c r="Q45" s="208"/>
      <c r="R45" s="208"/>
      <c r="S45" s="208"/>
    </row>
    <row r="46" spans="1:20">
      <c r="A46" s="217">
        <v>3</v>
      </c>
      <c r="B46" s="218" t="s">
        <v>743</v>
      </c>
      <c r="C46" s="219">
        <f t="shared" si="15"/>
        <v>259.2</v>
      </c>
      <c r="D46" s="340">
        <f t="shared" si="15"/>
        <v>175</v>
      </c>
      <c r="E46" s="195">
        <v>9.1999999999999993</v>
      </c>
      <c r="F46" s="219">
        <f t="shared" si="15"/>
        <v>75</v>
      </c>
      <c r="G46" s="220">
        <f>H46+I46+J46</f>
        <v>259.2</v>
      </c>
      <c r="H46" s="333">
        <v>175</v>
      </c>
      <c r="I46" s="195">
        <v>9.1999999999999993</v>
      </c>
      <c r="J46" s="220">
        <v>75</v>
      </c>
      <c r="K46" s="208"/>
      <c r="L46" s="208"/>
      <c r="M46" s="208"/>
      <c r="N46" s="208"/>
      <c r="O46" s="208"/>
      <c r="P46" s="208"/>
      <c r="Q46" s="208"/>
      <c r="R46" s="208"/>
      <c r="S46" s="208"/>
    </row>
    <row r="47" spans="1:20">
      <c r="A47" s="217">
        <v>4</v>
      </c>
      <c r="B47" s="218" t="s">
        <v>744</v>
      </c>
      <c r="C47" s="219">
        <f t="shared" si="15"/>
        <v>838.9</v>
      </c>
      <c r="D47" s="340">
        <f>H47+L47+P47</f>
        <v>606.79999999999995</v>
      </c>
      <c r="E47" s="195">
        <v>32.1</v>
      </c>
      <c r="F47" s="219">
        <f t="shared" si="15"/>
        <v>200</v>
      </c>
      <c r="G47" s="220">
        <f>H47+I47+J47</f>
        <v>838.9</v>
      </c>
      <c r="H47" s="333">
        <v>606.79999999999995</v>
      </c>
      <c r="I47" s="195">
        <v>32.1</v>
      </c>
      <c r="J47" s="220">
        <v>200</v>
      </c>
      <c r="K47" s="208"/>
      <c r="L47" s="208"/>
      <c r="M47" s="208"/>
      <c r="N47" s="208"/>
      <c r="O47" s="208"/>
      <c r="P47" s="208"/>
      <c r="Q47" s="208"/>
      <c r="R47" s="208"/>
      <c r="S47" s="208"/>
    </row>
    <row r="48" spans="1:20">
      <c r="A48" s="217">
        <v>5</v>
      </c>
      <c r="B48" s="218" t="s">
        <v>745</v>
      </c>
      <c r="C48" s="219">
        <f t="shared" si="15"/>
        <v>232.10000000000002</v>
      </c>
      <c r="D48" s="340">
        <f t="shared" si="15"/>
        <v>157.80000000000001</v>
      </c>
      <c r="E48" s="195">
        <v>8.3000000000000007</v>
      </c>
      <c r="F48" s="219">
        <f>J48+N48+R48</f>
        <v>66</v>
      </c>
      <c r="G48" s="220">
        <f>H48+I48+J48</f>
        <v>232.10000000000002</v>
      </c>
      <c r="H48" s="333">
        <v>157.80000000000001</v>
      </c>
      <c r="I48" s="195">
        <v>8.3000000000000007</v>
      </c>
      <c r="J48" s="220">
        <v>66</v>
      </c>
      <c r="K48" s="208"/>
      <c r="L48" s="208"/>
      <c r="M48" s="208"/>
      <c r="N48" s="208"/>
      <c r="O48" s="208"/>
      <c r="P48" s="208"/>
      <c r="Q48" s="208"/>
      <c r="R48" s="208"/>
      <c r="S48" s="208"/>
    </row>
    <row r="49" spans="1:20">
      <c r="A49" s="184" t="s">
        <v>710</v>
      </c>
      <c r="B49" s="185" t="s">
        <v>746</v>
      </c>
      <c r="C49" s="186">
        <f>SUM(C50:C56)</f>
        <v>2462.686394557823</v>
      </c>
      <c r="D49" s="326">
        <f t="shared" ref="D49:R49" si="16">SUM(D50:D56)</f>
        <v>1723.6</v>
      </c>
      <c r="E49" s="186">
        <f t="shared" si="16"/>
        <v>90.899999999999991</v>
      </c>
      <c r="F49" s="186">
        <f t="shared" si="16"/>
        <v>648.18639455782318</v>
      </c>
      <c r="G49" s="186">
        <f t="shared" si="16"/>
        <v>2462.686394557823</v>
      </c>
      <c r="H49" s="326">
        <f t="shared" si="16"/>
        <v>1723.6</v>
      </c>
      <c r="I49" s="186">
        <f t="shared" si="16"/>
        <v>90.899999999999991</v>
      </c>
      <c r="J49" s="186">
        <f t="shared" si="16"/>
        <v>648.18639455782318</v>
      </c>
      <c r="K49" s="186">
        <f t="shared" si="16"/>
        <v>0</v>
      </c>
      <c r="L49" s="186">
        <f t="shared" si="16"/>
        <v>0</v>
      </c>
      <c r="M49" s="186">
        <f t="shared" si="16"/>
        <v>0</v>
      </c>
      <c r="N49" s="186">
        <f t="shared" si="16"/>
        <v>0</v>
      </c>
      <c r="O49" s="186">
        <f t="shared" si="16"/>
        <v>0</v>
      </c>
      <c r="P49" s="186">
        <f t="shared" si="16"/>
        <v>0</v>
      </c>
      <c r="Q49" s="186">
        <f t="shared" si="16"/>
        <v>0</v>
      </c>
      <c r="R49" s="186">
        <f t="shared" si="16"/>
        <v>0</v>
      </c>
      <c r="S49" s="208"/>
      <c r="T49" s="177">
        <v>2</v>
      </c>
    </row>
    <row r="50" spans="1:20" s="228" customFormat="1">
      <c r="A50" s="215">
        <v>1</v>
      </c>
      <c r="B50" s="210" t="s">
        <v>747</v>
      </c>
      <c r="C50" s="195">
        <f t="shared" ref="C50:F56" si="17">G50+K50+O50</f>
        <v>715.68571428571431</v>
      </c>
      <c r="D50" s="339">
        <f t="shared" si="17"/>
        <v>500</v>
      </c>
      <c r="E50" s="195">
        <f t="shared" si="17"/>
        <v>26.4</v>
      </c>
      <c r="F50" s="195">
        <f t="shared" si="17"/>
        <v>189.28571428571433</v>
      </c>
      <c r="G50" s="196">
        <f t="shared" ref="G50:G56" si="18">H50+I50+J50</f>
        <v>715.68571428571431</v>
      </c>
      <c r="H50" s="331">
        <v>500</v>
      </c>
      <c r="I50" s="195">
        <v>26.4</v>
      </c>
      <c r="J50" s="221">
        <v>189.28571428571433</v>
      </c>
      <c r="K50" s="191"/>
      <c r="L50" s="191"/>
      <c r="M50" s="191"/>
      <c r="N50" s="191"/>
      <c r="O50" s="191"/>
      <c r="P50" s="191"/>
      <c r="Q50" s="191"/>
      <c r="R50" s="191"/>
      <c r="S50" s="191"/>
      <c r="T50" s="192"/>
    </row>
    <row r="51" spans="1:20" s="228" customFormat="1" ht="37.5">
      <c r="A51" s="215">
        <v>2</v>
      </c>
      <c r="B51" s="210" t="s">
        <v>748</v>
      </c>
      <c r="C51" s="195">
        <f t="shared" si="17"/>
        <v>286.91428571428571</v>
      </c>
      <c r="D51" s="339">
        <f t="shared" si="17"/>
        <v>200</v>
      </c>
      <c r="E51" s="195">
        <f t="shared" si="17"/>
        <v>11.2</v>
      </c>
      <c r="F51" s="195">
        <f t="shared" si="17"/>
        <v>75.714285714285722</v>
      </c>
      <c r="G51" s="196">
        <f t="shared" si="18"/>
        <v>286.91428571428571</v>
      </c>
      <c r="H51" s="331">
        <v>200</v>
      </c>
      <c r="I51" s="195">
        <v>11.2</v>
      </c>
      <c r="J51" s="196">
        <v>75.714285714285722</v>
      </c>
      <c r="K51" s="191"/>
      <c r="L51" s="191"/>
      <c r="M51" s="191"/>
      <c r="N51" s="191"/>
      <c r="O51" s="191"/>
      <c r="P51" s="191"/>
      <c r="Q51" s="191"/>
      <c r="R51" s="191"/>
      <c r="S51" s="191"/>
      <c r="T51" s="192"/>
    </row>
    <row r="52" spans="1:20" s="228" customFormat="1">
      <c r="A52" s="215">
        <v>3</v>
      </c>
      <c r="B52" s="210" t="s">
        <v>831</v>
      </c>
      <c r="C52" s="195">
        <f t="shared" si="17"/>
        <v>357.84285714285716</v>
      </c>
      <c r="D52" s="339">
        <f t="shared" si="17"/>
        <v>250</v>
      </c>
      <c r="E52" s="195">
        <f>I52+M52+Q52</f>
        <v>13.2</v>
      </c>
      <c r="F52" s="195">
        <f t="shared" si="17"/>
        <v>94.642857142857167</v>
      </c>
      <c r="G52" s="196">
        <f t="shared" si="18"/>
        <v>357.84285714285716</v>
      </c>
      <c r="H52" s="331">
        <v>250</v>
      </c>
      <c r="I52" s="195">
        <v>13.2</v>
      </c>
      <c r="J52" s="196">
        <v>94.642857142857167</v>
      </c>
      <c r="K52" s="191"/>
      <c r="L52" s="191"/>
      <c r="M52" s="191"/>
      <c r="N52" s="191"/>
      <c r="O52" s="191"/>
      <c r="P52" s="191"/>
      <c r="Q52" s="191"/>
      <c r="R52" s="191"/>
      <c r="S52" s="191"/>
      <c r="T52" s="192"/>
    </row>
    <row r="53" spans="1:20" s="228" customFormat="1">
      <c r="A53" s="215">
        <v>4</v>
      </c>
      <c r="B53" s="210" t="s">
        <v>749</v>
      </c>
      <c r="C53" s="195">
        <f t="shared" si="17"/>
        <v>443.6571428571429</v>
      </c>
      <c r="D53" s="339">
        <f t="shared" si="17"/>
        <v>310</v>
      </c>
      <c r="E53" s="195">
        <f t="shared" si="17"/>
        <v>16.3</v>
      </c>
      <c r="F53" s="195">
        <f t="shared" si="17"/>
        <v>117.35714285714289</v>
      </c>
      <c r="G53" s="196">
        <f t="shared" si="18"/>
        <v>443.6571428571429</v>
      </c>
      <c r="H53" s="331">
        <v>310</v>
      </c>
      <c r="I53" s="195">
        <v>16.3</v>
      </c>
      <c r="J53" s="196">
        <v>117.35714285714289</v>
      </c>
      <c r="K53" s="191"/>
      <c r="L53" s="191"/>
      <c r="M53" s="191"/>
      <c r="N53" s="191"/>
      <c r="O53" s="191"/>
      <c r="P53" s="191"/>
      <c r="Q53" s="191"/>
      <c r="R53" s="191"/>
      <c r="S53" s="191"/>
      <c r="T53" s="192"/>
    </row>
    <row r="54" spans="1:20" s="228" customFormat="1">
      <c r="A54" s="215">
        <v>5</v>
      </c>
      <c r="B54" s="210" t="s">
        <v>750</v>
      </c>
      <c r="C54" s="195">
        <f t="shared" si="17"/>
        <v>174.34965986394556</v>
      </c>
      <c r="D54" s="339">
        <f t="shared" si="17"/>
        <v>121.8</v>
      </c>
      <c r="E54" s="195">
        <f t="shared" si="17"/>
        <v>6.4</v>
      </c>
      <c r="F54" s="195">
        <f t="shared" si="17"/>
        <v>46.149659863945573</v>
      </c>
      <c r="G54" s="196">
        <f t="shared" si="18"/>
        <v>174.34965986394556</v>
      </c>
      <c r="H54" s="331">
        <v>121.8</v>
      </c>
      <c r="I54" s="195">
        <v>6.4</v>
      </c>
      <c r="J54" s="196">
        <v>46.149659863945573</v>
      </c>
      <c r="K54" s="191"/>
      <c r="L54" s="191"/>
      <c r="M54" s="191"/>
      <c r="N54" s="191"/>
      <c r="O54" s="191"/>
      <c r="P54" s="191"/>
      <c r="Q54" s="191"/>
      <c r="R54" s="191"/>
      <c r="S54" s="191"/>
      <c r="T54" s="192"/>
    </row>
    <row r="55" spans="1:20" s="228" customFormat="1">
      <c r="A55" s="215">
        <v>6</v>
      </c>
      <c r="B55" s="210" t="s">
        <v>751</v>
      </c>
      <c r="C55" s="195">
        <f t="shared" si="17"/>
        <v>183.56462585034015</v>
      </c>
      <c r="D55" s="339">
        <f>H55+L55+P55</f>
        <v>131.80000000000001</v>
      </c>
      <c r="E55" s="195">
        <f t="shared" si="17"/>
        <v>6.3</v>
      </c>
      <c r="F55" s="195">
        <f t="shared" si="17"/>
        <v>45.464625850340127</v>
      </c>
      <c r="G55" s="196">
        <f t="shared" si="18"/>
        <v>183.56462585034015</v>
      </c>
      <c r="H55" s="331">
        <v>131.80000000000001</v>
      </c>
      <c r="I55" s="195">
        <v>6.3</v>
      </c>
      <c r="J55" s="196">
        <v>45.464625850340127</v>
      </c>
      <c r="K55" s="191"/>
      <c r="L55" s="191"/>
      <c r="M55" s="191"/>
      <c r="N55" s="191"/>
      <c r="O55" s="191"/>
      <c r="P55" s="191"/>
      <c r="Q55" s="191"/>
      <c r="R55" s="191"/>
      <c r="S55" s="191"/>
      <c r="T55" s="192"/>
    </row>
    <row r="56" spans="1:20" s="228" customFormat="1">
      <c r="A56" s="215">
        <v>7</v>
      </c>
      <c r="B56" s="210" t="s">
        <v>752</v>
      </c>
      <c r="C56" s="195">
        <f t="shared" si="17"/>
        <v>300.67210884353744</v>
      </c>
      <c r="D56" s="339">
        <f t="shared" si="17"/>
        <v>210</v>
      </c>
      <c r="E56" s="195">
        <f t="shared" si="17"/>
        <v>11.1</v>
      </c>
      <c r="F56" s="195">
        <f t="shared" si="17"/>
        <v>79.572108843537421</v>
      </c>
      <c r="G56" s="196">
        <f t="shared" si="18"/>
        <v>300.67210884353744</v>
      </c>
      <c r="H56" s="331">
        <v>210</v>
      </c>
      <c r="I56" s="195">
        <v>11.1</v>
      </c>
      <c r="J56" s="196">
        <v>79.572108843537421</v>
      </c>
      <c r="K56" s="191"/>
      <c r="L56" s="191"/>
      <c r="M56" s="191"/>
      <c r="N56" s="191"/>
      <c r="O56" s="191"/>
      <c r="P56" s="191"/>
      <c r="Q56" s="191"/>
      <c r="R56" s="191"/>
      <c r="S56" s="191"/>
      <c r="T56" s="192"/>
    </row>
    <row r="57" spans="1:20">
      <c r="A57" s="184" t="s">
        <v>711</v>
      </c>
      <c r="B57" s="185" t="s">
        <v>753</v>
      </c>
      <c r="C57" s="190">
        <f>SUM(C58:C60)</f>
        <v>2271.3000000000002</v>
      </c>
      <c r="D57" s="326">
        <f t="shared" ref="D57:R57" si="19">SUM(D58:D60)</f>
        <v>1723.6</v>
      </c>
      <c r="E57" s="186">
        <f t="shared" si="19"/>
        <v>90.9</v>
      </c>
      <c r="F57" s="186">
        <f t="shared" si="19"/>
        <v>456.8</v>
      </c>
      <c r="G57" s="186">
        <f t="shared" si="19"/>
        <v>2271.3000000000002</v>
      </c>
      <c r="H57" s="326">
        <f t="shared" si="19"/>
        <v>1723.6</v>
      </c>
      <c r="I57" s="186">
        <f t="shared" si="19"/>
        <v>90.9</v>
      </c>
      <c r="J57" s="186">
        <f t="shared" si="19"/>
        <v>456.8</v>
      </c>
      <c r="K57" s="186">
        <f t="shared" si="19"/>
        <v>0</v>
      </c>
      <c r="L57" s="186">
        <f t="shared" si="19"/>
        <v>0</v>
      </c>
      <c r="M57" s="186">
        <f t="shared" si="19"/>
        <v>0</v>
      </c>
      <c r="N57" s="186">
        <f t="shared" si="19"/>
        <v>0</v>
      </c>
      <c r="O57" s="186">
        <f t="shared" si="19"/>
        <v>0</v>
      </c>
      <c r="P57" s="186">
        <f t="shared" si="19"/>
        <v>0</v>
      </c>
      <c r="Q57" s="186">
        <f t="shared" si="19"/>
        <v>0</v>
      </c>
      <c r="R57" s="186">
        <f t="shared" si="19"/>
        <v>0</v>
      </c>
      <c r="S57" s="208"/>
      <c r="T57" s="177">
        <v>2</v>
      </c>
    </row>
    <row r="58" spans="1:20" s="228" customFormat="1" ht="37.5">
      <c r="A58" s="214">
        <v>1</v>
      </c>
      <c r="B58" s="210" t="s">
        <v>754</v>
      </c>
      <c r="C58" s="195">
        <f t="shared" ref="C58:F60" si="20">G58+K58+O58</f>
        <v>857.83</v>
      </c>
      <c r="D58" s="339">
        <f t="shared" si="20"/>
        <v>651</v>
      </c>
      <c r="E58" s="195">
        <f>I58+M58+Q58</f>
        <v>34.33</v>
      </c>
      <c r="F58" s="195">
        <f>J58+N58+R58</f>
        <v>172.5</v>
      </c>
      <c r="G58" s="196">
        <f>H58+I58+J58</f>
        <v>857.83</v>
      </c>
      <c r="H58" s="334">
        <v>651</v>
      </c>
      <c r="I58" s="222">
        <v>34.33</v>
      </c>
      <c r="J58" s="222">
        <v>172.5</v>
      </c>
      <c r="K58" s="191"/>
      <c r="L58" s="191"/>
      <c r="M58" s="191"/>
      <c r="N58" s="191"/>
      <c r="O58" s="191"/>
      <c r="P58" s="191"/>
      <c r="Q58" s="191"/>
      <c r="R58" s="191"/>
      <c r="S58" s="191"/>
      <c r="T58" s="192"/>
    </row>
    <row r="59" spans="1:20" s="228" customFormat="1" ht="37.5">
      <c r="A59" s="214">
        <v>2</v>
      </c>
      <c r="B59" s="210" t="s">
        <v>755</v>
      </c>
      <c r="C59" s="195">
        <f t="shared" si="20"/>
        <v>775.64</v>
      </c>
      <c r="D59" s="339">
        <f t="shared" si="20"/>
        <v>588.6</v>
      </c>
      <c r="E59" s="195">
        <f t="shared" si="20"/>
        <v>31.04</v>
      </c>
      <c r="F59" s="195">
        <f t="shared" si="20"/>
        <v>156</v>
      </c>
      <c r="G59" s="196">
        <f>H59+I59+J59</f>
        <v>775.64</v>
      </c>
      <c r="H59" s="334">
        <v>588.6</v>
      </c>
      <c r="I59" s="222">
        <v>31.04</v>
      </c>
      <c r="J59" s="222">
        <v>156</v>
      </c>
      <c r="K59" s="191"/>
      <c r="L59" s="191"/>
      <c r="M59" s="191"/>
      <c r="N59" s="191"/>
      <c r="O59" s="191"/>
      <c r="P59" s="191"/>
      <c r="Q59" s="191"/>
      <c r="R59" s="191"/>
      <c r="S59" s="191"/>
      <c r="T59" s="192"/>
    </row>
    <row r="60" spans="1:20" s="228" customFormat="1" ht="37.5">
      <c r="A60" s="214">
        <v>3</v>
      </c>
      <c r="B60" s="210" t="s">
        <v>756</v>
      </c>
      <c r="C60" s="195">
        <f>G60+K60+O60</f>
        <v>637.82999999999993</v>
      </c>
      <c r="D60" s="339">
        <f t="shared" si="20"/>
        <v>484</v>
      </c>
      <c r="E60" s="195">
        <f t="shared" si="20"/>
        <v>25.53</v>
      </c>
      <c r="F60" s="195">
        <f t="shared" si="20"/>
        <v>128.30000000000001</v>
      </c>
      <c r="G60" s="196">
        <f>H60+I60+J60</f>
        <v>637.82999999999993</v>
      </c>
      <c r="H60" s="334">
        <v>484</v>
      </c>
      <c r="I60" s="222">
        <v>25.53</v>
      </c>
      <c r="J60" s="222">
        <v>128.30000000000001</v>
      </c>
      <c r="K60" s="191"/>
      <c r="L60" s="191"/>
      <c r="M60" s="191"/>
      <c r="N60" s="191"/>
      <c r="O60" s="191"/>
      <c r="P60" s="191"/>
      <c r="Q60" s="191"/>
      <c r="R60" s="191"/>
      <c r="S60" s="191"/>
      <c r="T60" s="192"/>
    </row>
    <row r="61" spans="1:20">
      <c r="A61" s="184" t="s">
        <v>712</v>
      </c>
      <c r="B61" s="185" t="s">
        <v>757</v>
      </c>
      <c r="C61" s="190">
        <f>SUM(C62:C63)</f>
        <v>2469.1442176870746</v>
      </c>
      <c r="D61" s="326">
        <f t="shared" ref="D61:R61" si="21">SUM(D62:D63)</f>
        <v>1723.6</v>
      </c>
      <c r="E61" s="186">
        <f t="shared" si="21"/>
        <v>90.9</v>
      </c>
      <c r="F61" s="186">
        <f t="shared" si="21"/>
        <v>654.64421768707484</v>
      </c>
      <c r="G61" s="186">
        <f t="shared" si="21"/>
        <v>2469.1442176870746</v>
      </c>
      <c r="H61" s="326">
        <f t="shared" si="21"/>
        <v>1723.6</v>
      </c>
      <c r="I61" s="186">
        <f t="shared" si="21"/>
        <v>90.9</v>
      </c>
      <c r="J61" s="186">
        <f t="shared" si="21"/>
        <v>654.64421768707484</v>
      </c>
      <c r="K61" s="186">
        <f t="shared" si="21"/>
        <v>0</v>
      </c>
      <c r="L61" s="186">
        <f t="shared" si="21"/>
        <v>0</v>
      </c>
      <c r="M61" s="186">
        <f t="shared" si="21"/>
        <v>0</v>
      </c>
      <c r="N61" s="186">
        <f t="shared" si="21"/>
        <v>0</v>
      </c>
      <c r="O61" s="186">
        <f t="shared" si="21"/>
        <v>0</v>
      </c>
      <c r="P61" s="186">
        <f t="shared" si="21"/>
        <v>0</v>
      </c>
      <c r="Q61" s="186">
        <f t="shared" si="21"/>
        <v>0</v>
      </c>
      <c r="R61" s="186">
        <f t="shared" si="21"/>
        <v>0</v>
      </c>
      <c r="S61" s="208"/>
      <c r="T61" s="177">
        <v>2</v>
      </c>
    </row>
    <row r="62" spans="1:20" s="228" customFormat="1">
      <c r="A62" s="214">
        <v>1</v>
      </c>
      <c r="B62" s="210" t="s">
        <v>758</v>
      </c>
      <c r="C62" s="195">
        <f t="shared" ref="C62:F63" si="22">G62+K62+O62</f>
        <v>500.54421768707476</v>
      </c>
      <c r="D62" s="339">
        <f t="shared" si="22"/>
        <v>350</v>
      </c>
      <c r="E62" s="195">
        <f t="shared" si="22"/>
        <v>17.899999999999999</v>
      </c>
      <c r="F62" s="195">
        <f t="shared" si="22"/>
        <v>132.64421768707479</v>
      </c>
      <c r="G62" s="196">
        <f>H62+I62+J62</f>
        <v>500.54421768707476</v>
      </c>
      <c r="H62" s="331">
        <v>350</v>
      </c>
      <c r="I62" s="196">
        <v>17.899999999999999</v>
      </c>
      <c r="J62" s="196">
        <v>132.64421768707479</v>
      </c>
      <c r="K62" s="191"/>
      <c r="L62" s="191"/>
      <c r="M62" s="191"/>
      <c r="N62" s="191"/>
      <c r="O62" s="191"/>
      <c r="P62" s="191"/>
      <c r="Q62" s="191"/>
      <c r="R62" s="191"/>
      <c r="S62" s="191"/>
      <c r="T62" s="192"/>
    </row>
    <row r="63" spans="1:20" s="228" customFormat="1" ht="37.5">
      <c r="A63" s="214">
        <v>2</v>
      </c>
      <c r="B63" s="216" t="s">
        <v>759</v>
      </c>
      <c r="C63" s="195">
        <f t="shared" si="22"/>
        <v>1968.6</v>
      </c>
      <c r="D63" s="339">
        <f t="shared" si="22"/>
        <v>1373.6</v>
      </c>
      <c r="E63" s="195">
        <f t="shared" si="22"/>
        <v>73</v>
      </c>
      <c r="F63" s="195">
        <f t="shared" si="22"/>
        <v>522</v>
      </c>
      <c r="G63" s="196">
        <f>H63+I63+J63</f>
        <v>1968.6</v>
      </c>
      <c r="H63" s="331">
        <v>1373.6</v>
      </c>
      <c r="I63" s="196">
        <v>73</v>
      </c>
      <c r="J63" s="196">
        <v>522</v>
      </c>
      <c r="K63" s="191"/>
      <c r="L63" s="191"/>
      <c r="M63" s="191"/>
      <c r="N63" s="191"/>
      <c r="O63" s="191"/>
      <c r="P63" s="191"/>
      <c r="Q63" s="191"/>
      <c r="R63" s="191"/>
      <c r="S63" s="191"/>
      <c r="T63" s="192"/>
    </row>
    <row r="64" spans="1:20">
      <c r="A64" s="223" t="s">
        <v>713</v>
      </c>
      <c r="B64" s="185" t="s">
        <v>760</v>
      </c>
      <c r="C64" s="186">
        <f>SUM(C65:C66)</f>
        <v>2437.1149659863945</v>
      </c>
      <c r="D64" s="326">
        <f t="shared" ref="D64:R64" si="23">SUM(D65:D66)</f>
        <v>1723.6</v>
      </c>
      <c r="E64" s="186">
        <f t="shared" si="23"/>
        <v>90.9</v>
      </c>
      <c r="F64" s="186">
        <f t="shared" si="23"/>
        <v>622.61496598639474</v>
      </c>
      <c r="G64" s="186">
        <f t="shared" si="23"/>
        <v>2437.1149659863945</v>
      </c>
      <c r="H64" s="326">
        <f t="shared" si="23"/>
        <v>1723.6</v>
      </c>
      <c r="I64" s="186">
        <f t="shared" si="23"/>
        <v>90.9</v>
      </c>
      <c r="J64" s="186">
        <f t="shared" si="23"/>
        <v>622.61496598639474</v>
      </c>
      <c r="K64" s="186">
        <f t="shared" si="23"/>
        <v>0</v>
      </c>
      <c r="L64" s="186">
        <f t="shared" si="23"/>
        <v>0</v>
      </c>
      <c r="M64" s="186">
        <f t="shared" si="23"/>
        <v>0</v>
      </c>
      <c r="N64" s="186">
        <f t="shared" si="23"/>
        <v>0</v>
      </c>
      <c r="O64" s="186">
        <f t="shared" si="23"/>
        <v>0</v>
      </c>
      <c r="P64" s="186">
        <f t="shared" si="23"/>
        <v>0</v>
      </c>
      <c r="Q64" s="186">
        <f t="shared" si="23"/>
        <v>0</v>
      </c>
      <c r="R64" s="186">
        <f t="shared" si="23"/>
        <v>0</v>
      </c>
      <c r="S64" s="208"/>
      <c r="T64" s="177">
        <v>2</v>
      </c>
    </row>
    <row r="65" spans="1:20" s="228" customFormat="1">
      <c r="A65" s="214">
        <v>1</v>
      </c>
      <c r="B65" s="210" t="s">
        <v>761</v>
      </c>
      <c r="C65" s="195">
        <f t="shared" ref="C65:F66" si="24">G65+K65+O65</f>
        <v>2017.4149659863947</v>
      </c>
      <c r="D65" s="339">
        <f t="shared" si="24"/>
        <v>1411.8</v>
      </c>
      <c r="E65" s="195">
        <f t="shared" si="24"/>
        <v>71</v>
      </c>
      <c r="F65" s="195">
        <f t="shared" si="24"/>
        <v>534.61496598639474</v>
      </c>
      <c r="G65" s="196">
        <f>H65+I65+J65</f>
        <v>2017.4149659863947</v>
      </c>
      <c r="H65" s="335">
        <v>1411.8</v>
      </c>
      <c r="I65" s="221">
        <v>71</v>
      </c>
      <c r="J65" s="221">
        <v>534.61496598639474</v>
      </c>
      <c r="K65" s="191"/>
      <c r="L65" s="191"/>
      <c r="M65" s="191"/>
      <c r="N65" s="191"/>
      <c r="O65" s="191"/>
      <c r="P65" s="191"/>
      <c r="Q65" s="191"/>
      <c r="R65" s="191"/>
      <c r="S65" s="191"/>
      <c r="T65" s="192"/>
    </row>
    <row r="66" spans="1:20" s="228" customFormat="1">
      <c r="A66" s="214">
        <v>2</v>
      </c>
      <c r="B66" s="210" t="s">
        <v>762</v>
      </c>
      <c r="C66" s="195">
        <f t="shared" si="24"/>
        <v>419.7</v>
      </c>
      <c r="D66" s="339">
        <f t="shared" si="24"/>
        <v>311.8</v>
      </c>
      <c r="E66" s="195">
        <f t="shared" si="24"/>
        <v>19.899999999999999</v>
      </c>
      <c r="F66" s="195">
        <f t="shared" si="24"/>
        <v>88</v>
      </c>
      <c r="G66" s="196">
        <f>H66+I66+J66</f>
        <v>419.7</v>
      </c>
      <c r="H66" s="335">
        <v>311.8</v>
      </c>
      <c r="I66" s="221">
        <v>19.899999999999999</v>
      </c>
      <c r="J66" s="221">
        <v>88</v>
      </c>
      <c r="K66" s="191"/>
      <c r="L66" s="191"/>
      <c r="M66" s="191"/>
      <c r="N66" s="191"/>
      <c r="O66" s="191"/>
      <c r="P66" s="191"/>
      <c r="Q66" s="191"/>
      <c r="R66" s="191"/>
      <c r="S66" s="191"/>
      <c r="T66" s="192"/>
    </row>
    <row r="67" spans="1:20">
      <c r="A67" s="184" t="s">
        <v>714</v>
      </c>
      <c r="B67" s="185" t="s">
        <v>763</v>
      </c>
      <c r="C67" s="186">
        <f>C68</f>
        <v>2462.6863945578234</v>
      </c>
      <c r="D67" s="326">
        <f t="shared" ref="D67:R67" si="25">D68</f>
        <v>1723.6</v>
      </c>
      <c r="E67" s="186">
        <f t="shared" si="25"/>
        <v>90.9</v>
      </c>
      <c r="F67" s="186">
        <f t="shared" si="25"/>
        <v>648.18639455782318</v>
      </c>
      <c r="G67" s="186">
        <f t="shared" si="25"/>
        <v>2462.6863945578234</v>
      </c>
      <c r="H67" s="326">
        <f t="shared" si="25"/>
        <v>1723.6</v>
      </c>
      <c r="I67" s="186">
        <f t="shared" si="25"/>
        <v>90.9</v>
      </c>
      <c r="J67" s="186">
        <f t="shared" si="25"/>
        <v>648.18639455782318</v>
      </c>
      <c r="K67" s="186">
        <f t="shared" si="25"/>
        <v>0</v>
      </c>
      <c r="L67" s="186">
        <f t="shared" si="25"/>
        <v>0</v>
      </c>
      <c r="M67" s="186">
        <f t="shared" si="25"/>
        <v>0</v>
      </c>
      <c r="N67" s="186">
        <f t="shared" si="25"/>
        <v>0</v>
      </c>
      <c r="O67" s="186">
        <f t="shared" si="25"/>
        <v>0</v>
      </c>
      <c r="P67" s="186">
        <f t="shared" si="25"/>
        <v>0</v>
      </c>
      <c r="Q67" s="186">
        <f t="shared" si="25"/>
        <v>0</v>
      </c>
      <c r="R67" s="186">
        <f t="shared" si="25"/>
        <v>0</v>
      </c>
      <c r="S67" s="208"/>
      <c r="T67" s="177">
        <v>2</v>
      </c>
    </row>
    <row r="68" spans="1:20" ht="37.5">
      <c r="A68" s="224">
        <v>1</v>
      </c>
      <c r="B68" s="225" t="s">
        <v>764</v>
      </c>
      <c r="C68" s="219">
        <f>G68+K68+O68</f>
        <v>2462.6863945578234</v>
      </c>
      <c r="D68" s="340">
        <f>H68+L68+P68</f>
        <v>1723.6</v>
      </c>
      <c r="E68" s="219">
        <f>I68+M68+Q68</f>
        <v>90.9</v>
      </c>
      <c r="F68" s="219">
        <f>J68+N68+R68</f>
        <v>648.18639455782318</v>
      </c>
      <c r="G68" s="220">
        <f>H68+I68+J68</f>
        <v>2462.6863945578234</v>
      </c>
      <c r="H68" s="333">
        <v>1723.6</v>
      </c>
      <c r="I68" s="220">
        <v>90.9</v>
      </c>
      <c r="J68" s="220">
        <v>648.18639455782318</v>
      </c>
      <c r="K68" s="208"/>
      <c r="L68" s="208"/>
      <c r="M68" s="208"/>
      <c r="N68" s="208"/>
      <c r="O68" s="208"/>
      <c r="P68" s="208"/>
      <c r="Q68" s="208"/>
      <c r="R68" s="208"/>
      <c r="S68" s="208"/>
    </row>
    <row r="69" spans="1:20">
      <c r="A69" s="184" t="s">
        <v>715</v>
      </c>
      <c r="B69" s="185" t="s">
        <v>765</v>
      </c>
      <c r="C69" s="190">
        <f>SUM(C70:C71)</f>
        <v>2462.6863945578234</v>
      </c>
      <c r="D69" s="326">
        <f t="shared" ref="D69:R69" si="26">SUM(D70:D71)</f>
        <v>1723.6</v>
      </c>
      <c r="E69" s="186">
        <f t="shared" si="26"/>
        <v>90.9</v>
      </c>
      <c r="F69" s="186">
        <f t="shared" si="26"/>
        <v>648.18639455782318</v>
      </c>
      <c r="G69" s="186">
        <f t="shared" si="26"/>
        <v>2462.6863945578234</v>
      </c>
      <c r="H69" s="326">
        <f t="shared" si="26"/>
        <v>1723.6</v>
      </c>
      <c r="I69" s="186">
        <f t="shared" si="26"/>
        <v>90.9</v>
      </c>
      <c r="J69" s="186">
        <f t="shared" si="26"/>
        <v>648.18639455782318</v>
      </c>
      <c r="K69" s="186">
        <f t="shared" si="26"/>
        <v>0</v>
      </c>
      <c r="L69" s="186">
        <f t="shared" si="26"/>
        <v>0</v>
      </c>
      <c r="M69" s="186">
        <f t="shared" si="26"/>
        <v>0</v>
      </c>
      <c r="N69" s="186">
        <f t="shared" si="26"/>
        <v>0</v>
      </c>
      <c r="O69" s="186">
        <f t="shared" si="26"/>
        <v>0</v>
      </c>
      <c r="P69" s="186">
        <f t="shared" si="26"/>
        <v>0</v>
      </c>
      <c r="Q69" s="186">
        <f t="shared" si="26"/>
        <v>0</v>
      </c>
      <c r="R69" s="186">
        <f t="shared" si="26"/>
        <v>0</v>
      </c>
      <c r="S69" s="208"/>
      <c r="T69" s="177">
        <v>2</v>
      </c>
    </row>
    <row r="70" spans="1:20" ht="37.5">
      <c r="A70" s="224">
        <v>1</v>
      </c>
      <c r="B70" s="225" t="s">
        <v>766</v>
      </c>
      <c r="C70" s="195">
        <f t="shared" ref="C70:F71" si="27">G70+K70+O70</f>
        <v>1231.5431972789115</v>
      </c>
      <c r="D70" s="340">
        <f t="shared" si="27"/>
        <v>862</v>
      </c>
      <c r="E70" s="219">
        <f t="shared" si="27"/>
        <v>45.45</v>
      </c>
      <c r="F70" s="219">
        <f t="shared" si="27"/>
        <v>324.09319727891159</v>
      </c>
      <c r="G70" s="220">
        <f>H70+I70+J70</f>
        <v>1231.5431972789115</v>
      </c>
      <c r="H70" s="333">
        <v>862</v>
      </c>
      <c r="I70" s="220">
        <v>45.45</v>
      </c>
      <c r="J70" s="220">
        <v>324.09319727891159</v>
      </c>
      <c r="K70" s="208"/>
      <c r="L70" s="208"/>
      <c r="M70" s="208"/>
      <c r="N70" s="208"/>
      <c r="O70" s="208"/>
      <c r="P70" s="208"/>
      <c r="Q70" s="208"/>
      <c r="R70" s="208"/>
      <c r="S70" s="208"/>
    </row>
    <row r="71" spans="1:20" ht="37.5">
      <c r="A71" s="224">
        <v>2</v>
      </c>
      <c r="B71" s="225" t="s">
        <v>767</v>
      </c>
      <c r="C71" s="195">
        <f t="shared" si="27"/>
        <v>1231.1431972789117</v>
      </c>
      <c r="D71" s="340">
        <f t="shared" si="27"/>
        <v>861.6</v>
      </c>
      <c r="E71" s="219">
        <f t="shared" si="27"/>
        <v>45.45</v>
      </c>
      <c r="F71" s="219">
        <f t="shared" si="27"/>
        <v>324.09319727891159</v>
      </c>
      <c r="G71" s="220">
        <f>H71+I71+J71</f>
        <v>1231.1431972789117</v>
      </c>
      <c r="H71" s="333">
        <v>861.6</v>
      </c>
      <c r="I71" s="220">
        <v>45.45</v>
      </c>
      <c r="J71" s="220">
        <v>324.09319727891159</v>
      </c>
      <c r="K71" s="208"/>
      <c r="L71" s="208"/>
      <c r="M71" s="208"/>
      <c r="N71" s="208"/>
      <c r="O71" s="208"/>
      <c r="P71" s="208"/>
      <c r="Q71" s="208"/>
      <c r="R71" s="208"/>
      <c r="S71" s="208"/>
    </row>
    <row r="72" spans="1:20">
      <c r="A72" s="184" t="s">
        <v>768</v>
      </c>
      <c r="B72" s="185" t="s">
        <v>769</v>
      </c>
      <c r="C72" s="186">
        <f>SUM(C73:C74)</f>
        <v>2462.686394557823</v>
      </c>
      <c r="D72" s="326">
        <f t="shared" ref="D72:R72" si="28">SUM(D73:D74)</f>
        <v>1723.6</v>
      </c>
      <c r="E72" s="186">
        <f t="shared" si="28"/>
        <v>90.9</v>
      </c>
      <c r="F72" s="186">
        <f t="shared" si="28"/>
        <v>648.18639455782295</v>
      </c>
      <c r="G72" s="186">
        <f t="shared" si="28"/>
        <v>2462.686394557823</v>
      </c>
      <c r="H72" s="326">
        <f t="shared" si="28"/>
        <v>1723.6</v>
      </c>
      <c r="I72" s="186">
        <f t="shared" si="28"/>
        <v>90.9</v>
      </c>
      <c r="J72" s="186">
        <f t="shared" si="28"/>
        <v>648.18639455782295</v>
      </c>
      <c r="K72" s="186">
        <f t="shared" si="28"/>
        <v>0</v>
      </c>
      <c r="L72" s="186">
        <f t="shared" si="28"/>
        <v>0</v>
      </c>
      <c r="M72" s="186">
        <f t="shared" si="28"/>
        <v>0</v>
      </c>
      <c r="N72" s="186">
        <f t="shared" si="28"/>
        <v>0</v>
      </c>
      <c r="O72" s="186">
        <f t="shared" si="28"/>
        <v>0</v>
      </c>
      <c r="P72" s="186">
        <f t="shared" si="28"/>
        <v>0</v>
      </c>
      <c r="Q72" s="186">
        <f t="shared" si="28"/>
        <v>0</v>
      </c>
      <c r="R72" s="186">
        <f t="shared" si="28"/>
        <v>0</v>
      </c>
      <c r="S72" s="208"/>
      <c r="T72" s="177">
        <v>2</v>
      </c>
    </row>
    <row r="73" spans="1:20" ht="37.5">
      <c r="A73" s="224">
        <v>1</v>
      </c>
      <c r="B73" s="218" t="s">
        <v>770</v>
      </c>
      <c r="C73" s="219">
        <f t="shared" ref="C73:F74" si="29">G73+K73+O73</f>
        <v>2032.5346938775508</v>
      </c>
      <c r="D73" s="340">
        <f t="shared" si="29"/>
        <v>1423.6</v>
      </c>
      <c r="E73" s="219">
        <f>I73+M73+Q73</f>
        <v>74.5</v>
      </c>
      <c r="F73" s="219">
        <f t="shared" si="29"/>
        <v>534.4346938775509</v>
      </c>
      <c r="G73" s="220">
        <f>H73+I73+J73</f>
        <v>2032.5346938775508</v>
      </c>
      <c r="H73" s="336">
        <v>1423.6</v>
      </c>
      <c r="I73" s="226">
        <v>74.5</v>
      </c>
      <c r="J73" s="226">
        <v>534.4346938775509</v>
      </c>
      <c r="K73" s="208"/>
      <c r="L73" s="208"/>
      <c r="M73" s="208"/>
      <c r="N73" s="208"/>
      <c r="O73" s="208"/>
      <c r="P73" s="208"/>
      <c r="Q73" s="208"/>
      <c r="R73" s="208"/>
      <c r="S73" s="208"/>
    </row>
    <row r="74" spans="1:20" ht="37.5">
      <c r="A74" s="224">
        <v>2</v>
      </c>
      <c r="B74" s="225" t="s">
        <v>771</v>
      </c>
      <c r="C74" s="219">
        <f t="shared" si="29"/>
        <v>430.15170068027209</v>
      </c>
      <c r="D74" s="340">
        <f t="shared" si="29"/>
        <v>300</v>
      </c>
      <c r="E74" s="219">
        <f t="shared" si="29"/>
        <v>16.399999999999999</v>
      </c>
      <c r="F74" s="219">
        <f t="shared" si="29"/>
        <v>113.75170068027211</v>
      </c>
      <c r="G74" s="220">
        <f>H74+I74+J74</f>
        <v>430.15170068027209</v>
      </c>
      <c r="H74" s="337">
        <v>300</v>
      </c>
      <c r="I74" s="226">
        <v>16.399999999999999</v>
      </c>
      <c r="J74" s="226">
        <v>113.75170068027211</v>
      </c>
      <c r="K74" s="208"/>
      <c r="L74" s="208"/>
      <c r="M74" s="208"/>
      <c r="N74" s="208"/>
      <c r="O74" s="208"/>
      <c r="P74" s="208"/>
      <c r="Q74" s="208"/>
      <c r="R74" s="208"/>
      <c r="S74" s="208"/>
    </row>
    <row r="75" spans="1:20">
      <c r="A75" s="184" t="s">
        <v>772</v>
      </c>
      <c r="B75" s="185" t="s">
        <v>773</v>
      </c>
      <c r="C75" s="186">
        <f>SUM(C76:C77)</f>
        <v>2590.1999999999998</v>
      </c>
      <c r="D75" s="326">
        <f t="shared" ref="D75:R75" si="30">SUM(D76:D77)</f>
        <v>1723.6</v>
      </c>
      <c r="E75" s="186">
        <f t="shared" si="30"/>
        <v>90.9</v>
      </c>
      <c r="F75" s="186">
        <f t="shared" si="30"/>
        <v>775.7</v>
      </c>
      <c r="G75" s="186">
        <f t="shared" si="30"/>
        <v>2590.1999999999998</v>
      </c>
      <c r="H75" s="326">
        <f t="shared" si="30"/>
        <v>1723.6</v>
      </c>
      <c r="I75" s="186">
        <f t="shared" si="30"/>
        <v>90.9</v>
      </c>
      <c r="J75" s="186">
        <f t="shared" si="30"/>
        <v>775.7</v>
      </c>
      <c r="K75" s="186">
        <f t="shared" si="30"/>
        <v>0</v>
      </c>
      <c r="L75" s="186">
        <f t="shared" si="30"/>
        <v>0</v>
      </c>
      <c r="M75" s="186">
        <f t="shared" si="30"/>
        <v>0</v>
      </c>
      <c r="N75" s="186">
        <f t="shared" si="30"/>
        <v>0</v>
      </c>
      <c r="O75" s="186">
        <f t="shared" si="30"/>
        <v>0</v>
      </c>
      <c r="P75" s="186">
        <f t="shared" si="30"/>
        <v>0</v>
      </c>
      <c r="Q75" s="186">
        <f t="shared" si="30"/>
        <v>0</v>
      </c>
      <c r="R75" s="186">
        <f t="shared" si="30"/>
        <v>0</v>
      </c>
      <c r="S75" s="208"/>
      <c r="T75" s="177">
        <v>2</v>
      </c>
    </row>
    <row r="76" spans="1:20" s="228" customFormat="1" ht="37.5">
      <c r="A76" s="214">
        <v>1</v>
      </c>
      <c r="B76" s="216" t="s">
        <v>774</v>
      </c>
      <c r="C76" s="195">
        <f t="shared" ref="C76:F77" si="31">G76+K76+O76</f>
        <v>2071.6999999999998</v>
      </c>
      <c r="D76" s="339">
        <f t="shared" si="31"/>
        <v>1378.6</v>
      </c>
      <c r="E76" s="195">
        <f t="shared" si="31"/>
        <v>72.7</v>
      </c>
      <c r="F76" s="195">
        <f t="shared" si="31"/>
        <v>620.4</v>
      </c>
      <c r="G76" s="196">
        <f>H76+I76+J76</f>
        <v>2071.6999999999998</v>
      </c>
      <c r="H76" s="331">
        <v>1378.6</v>
      </c>
      <c r="I76" s="296">
        <v>72.7</v>
      </c>
      <c r="J76" s="196">
        <v>620.4</v>
      </c>
      <c r="K76" s="191"/>
      <c r="L76" s="191"/>
      <c r="M76" s="191"/>
      <c r="N76" s="191"/>
      <c r="O76" s="191"/>
      <c r="P76" s="191"/>
      <c r="Q76" s="191"/>
      <c r="R76" s="191"/>
      <c r="S76" s="191"/>
      <c r="T76" s="192"/>
    </row>
    <row r="77" spans="1:20" s="228" customFormat="1" ht="37.5">
      <c r="A77" s="214">
        <v>2</v>
      </c>
      <c r="B77" s="216" t="s">
        <v>775</v>
      </c>
      <c r="C77" s="195">
        <f t="shared" si="31"/>
        <v>518.5</v>
      </c>
      <c r="D77" s="339">
        <f t="shared" si="31"/>
        <v>345</v>
      </c>
      <c r="E77" s="195">
        <f t="shared" si="31"/>
        <v>18.2</v>
      </c>
      <c r="F77" s="195">
        <f t="shared" si="31"/>
        <v>155.30000000000001</v>
      </c>
      <c r="G77" s="196">
        <f>H77+I77+J77</f>
        <v>518.5</v>
      </c>
      <c r="H77" s="331">
        <v>345</v>
      </c>
      <c r="I77" s="196">
        <v>18.2</v>
      </c>
      <c r="J77" s="196">
        <v>155.30000000000001</v>
      </c>
      <c r="K77" s="191"/>
      <c r="L77" s="191"/>
      <c r="M77" s="191"/>
      <c r="N77" s="191"/>
      <c r="O77" s="191"/>
      <c r="P77" s="191"/>
      <c r="Q77" s="191"/>
      <c r="R77" s="191"/>
      <c r="S77" s="191"/>
      <c r="T77" s="192"/>
    </row>
    <row r="78" spans="1:20" s="228" customFormat="1">
      <c r="A78" s="229"/>
      <c r="B78" s="230"/>
      <c r="C78" s="231"/>
      <c r="D78" s="231"/>
      <c r="E78" s="231"/>
      <c r="F78" s="231"/>
      <c r="T78" s="192"/>
    </row>
    <row r="79" spans="1:20" s="228" customFormat="1">
      <c r="A79" s="229"/>
      <c r="B79" s="230"/>
      <c r="C79" s="231"/>
      <c r="D79" s="231"/>
      <c r="E79" s="231"/>
      <c r="F79" s="231"/>
      <c r="T79" s="192"/>
    </row>
    <row r="80" spans="1:20" s="228" customFormat="1">
      <c r="A80" s="229"/>
      <c r="B80" s="230"/>
      <c r="C80" s="231"/>
      <c r="D80" s="231"/>
      <c r="E80" s="231"/>
      <c r="F80" s="231"/>
      <c r="T80" s="192"/>
    </row>
    <row r="81" spans="1:20" s="228" customFormat="1">
      <c r="A81" s="229"/>
      <c r="B81" s="230"/>
      <c r="C81" s="231"/>
      <c r="D81" s="231"/>
      <c r="E81" s="231"/>
      <c r="F81" s="231"/>
      <c r="T81" s="192"/>
    </row>
    <row r="82" spans="1:20" s="228" customFormat="1">
      <c r="A82" s="229"/>
      <c r="B82" s="230"/>
      <c r="C82" s="231"/>
      <c r="D82" s="231"/>
      <c r="E82" s="231"/>
      <c r="F82" s="231"/>
      <c r="T82" s="192"/>
    </row>
  </sheetData>
  <mergeCells count="20">
    <mergeCell ref="A1:F1"/>
    <mergeCell ref="A2:S2"/>
    <mergeCell ref="A3:S3"/>
    <mergeCell ref="P4:S4"/>
    <mergeCell ref="A5:A9"/>
    <mergeCell ref="B5:B9"/>
    <mergeCell ref="C5:R5"/>
    <mergeCell ref="S5:S9"/>
    <mergeCell ref="C6:C9"/>
    <mergeCell ref="D6:F8"/>
    <mergeCell ref="G6:R6"/>
    <mergeCell ref="G7:J7"/>
    <mergeCell ref="K7:N7"/>
    <mergeCell ref="O7:R7"/>
    <mergeCell ref="G8:G9"/>
    <mergeCell ref="H8:J8"/>
    <mergeCell ref="K8:K9"/>
    <mergeCell ref="L8:N8"/>
    <mergeCell ref="O8:O9"/>
    <mergeCell ref="P8:R8"/>
  </mergeCells>
  <pageMargins left="0.7" right="0.2" top="0.5" bottom="0.5" header="0.05" footer="0.05"/>
  <pageSetup paperSize="8" scale="52" orientation="landscape" r:id="rId1"/>
  <colBreaks count="1" manualBreakCount="1">
    <brk id="20"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view="pageBreakPreview" zoomScale="60" zoomScaleNormal="70" workbookViewId="0">
      <selection activeCell="A3" sqref="A3:Q3"/>
    </sheetView>
  </sheetViews>
  <sheetFormatPr defaultRowHeight="15"/>
  <cols>
    <col min="1" max="1" width="9.140625" style="172"/>
    <col min="2" max="2" width="28.28515625" style="172" customWidth="1"/>
    <col min="3" max="10" width="15.7109375" style="172" customWidth="1"/>
    <col min="11" max="11" width="12.85546875" style="172" customWidth="1"/>
    <col min="12" max="12" width="16" style="172" customWidth="1"/>
    <col min="13" max="17" width="12.85546875" style="172" customWidth="1"/>
    <col min="18" max="16384" width="9.140625" style="172"/>
  </cols>
  <sheetData>
    <row r="1" spans="1:17" customFormat="1" ht="16.5">
      <c r="A1" s="632" t="s">
        <v>792</v>
      </c>
      <c r="B1" s="632"/>
      <c r="C1" s="171"/>
      <c r="D1" s="171"/>
      <c r="E1" s="171"/>
      <c r="F1" s="171"/>
      <c r="G1" s="171"/>
      <c r="H1" s="104"/>
      <c r="I1" s="104"/>
      <c r="J1" s="104"/>
      <c r="K1" s="104"/>
      <c r="L1" s="104"/>
      <c r="M1" s="104"/>
      <c r="N1" s="104"/>
      <c r="O1" s="104"/>
      <c r="P1" s="105"/>
      <c r="Q1" s="104"/>
    </row>
    <row r="2" spans="1:17" customFormat="1" ht="18.75">
      <c r="A2" s="633" t="s">
        <v>793</v>
      </c>
      <c r="B2" s="633"/>
      <c r="C2" s="633"/>
      <c r="D2" s="633"/>
      <c r="E2" s="633"/>
      <c r="F2" s="633"/>
      <c r="G2" s="633"/>
      <c r="H2" s="633"/>
      <c r="I2" s="633"/>
      <c r="J2" s="633"/>
      <c r="K2" s="633"/>
      <c r="L2" s="633"/>
      <c r="M2" s="633"/>
      <c r="N2" s="633"/>
      <c r="O2" s="633"/>
      <c r="P2" s="633"/>
      <c r="Q2" s="633"/>
    </row>
    <row r="3" spans="1:17" customFormat="1" ht="18.75">
      <c r="A3" s="634" t="s">
        <v>915</v>
      </c>
      <c r="B3" s="634"/>
      <c r="C3" s="634"/>
      <c r="D3" s="634"/>
      <c r="E3" s="634"/>
      <c r="F3" s="634"/>
      <c r="G3" s="634"/>
      <c r="H3" s="634"/>
      <c r="I3" s="634"/>
      <c r="J3" s="634"/>
      <c r="K3" s="634"/>
      <c r="L3" s="634"/>
      <c r="M3" s="634"/>
      <c r="N3" s="634"/>
      <c r="O3" s="634"/>
      <c r="P3" s="634"/>
      <c r="Q3" s="634"/>
    </row>
    <row r="4" spans="1:17" customFormat="1" ht="19.5">
      <c r="A4" s="106"/>
      <c r="B4" s="106"/>
      <c r="C4" s="106"/>
      <c r="D4" s="106"/>
      <c r="E4" s="106"/>
      <c r="F4" s="106"/>
      <c r="G4" s="106"/>
      <c r="H4" s="106"/>
      <c r="I4" s="106"/>
      <c r="J4" s="106"/>
      <c r="K4" s="106"/>
      <c r="L4" s="106"/>
      <c r="M4" s="106"/>
      <c r="N4" s="106"/>
      <c r="O4" s="635" t="s">
        <v>779</v>
      </c>
      <c r="P4" s="635"/>
      <c r="Q4" s="635"/>
    </row>
    <row r="5" spans="1:17" customFormat="1" ht="18.75">
      <c r="A5" s="636" t="s">
        <v>1</v>
      </c>
      <c r="B5" s="636" t="s">
        <v>780</v>
      </c>
      <c r="C5" s="639" t="s">
        <v>781</v>
      </c>
      <c r="D5" s="640"/>
      <c r="E5" s="640"/>
      <c r="F5" s="640"/>
      <c r="G5" s="640"/>
      <c r="H5" s="643" t="s">
        <v>791</v>
      </c>
      <c r="I5" s="643"/>
      <c r="J5" s="643"/>
      <c r="K5" s="643"/>
      <c r="L5" s="643"/>
      <c r="M5" s="643"/>
      <c r="N5" s="643"/>
      <c r="O5" s="643"/>
      <c r="P5" s="643"/>
      <c r="Q5" s="644"/>
    </row>
    <row r="6" spans="1:17" customFormat="1" ht="49.5" customHeight="1">
      <c r="A6" s="637"/>
      <c r="B6" s="637"/>
      <c r="C6" s="641"/>
      <c r="D6" s="642"/>
      <c r="E6" s="642"/>
      <c r="F6" s="642"/>
      <c r="G6" s="642"/>
      <c r="H6" s="645" t="s">
        <v>782</v>
      </c>
      <c r="I6" s="646"/>
      <c r="J6" s="645"/>
      <c r="K6" s="645"/>
      <c r="L6" s="645"/>
      <c r="M6" s="647" t="s">
        <v>783</v>
      </c>
      <c r="N6" s="648"/>
      <c r="O6" s="648"/>
      <c r="P6" s="648"/>
      <c r="Q6" s="649"/>
    </row>
    <row r="7" spans="1:17" customFormat="1" ht="18.75">
      <c r="A7" s="637"/>
      <c r="B7" s="637"/>
      <c r="C7" s="645" t="s">
        <v>784</v>
      </c>
      <c r="D7" s="650" t="s">
        <v>704</v>
      </c>
      <c r="E7" s="650"/>
      <c r="F7" s="650"/>
      <c r="G7" s="650"/>
      <c r="H7" s="645" t="s">
        <v>784</v>
      </c>
      <c r="I7" s="650" t="s">
        <v>704</v>
      </c>
      <c r="J7" s="650"/>
      <c r="K7" s="650"/>
      <c r="L7" s="650"/>
      <c r="M7" s="645" t="s">
        <v>784</v>
      </c>
      <c r="N7" s="650" t="s">
        <v>704</v>
      </c>
      <c r="O7" s="650"/>
      <c r="P7" s="650"/>
      <c r="Q7" s="650"/>
    </row>
    <row r="8" spans="1:17" customFormat="1" ht="18.75">
      <c r="A8" s="637"/>
      <c r="B8" s="637"/>
      <c r="C8" s="645"/>
      <c r="D8" s="650" t="s">
        <v>52</v>
      </c>
      <c r="E8" s="650"/>
      <c r="F8" s="650"/>
      <c r="G8" s="651" t="s">
        <v>706</v>
      </c>
      <c r="H8" s="645"/>
      <c r="I8" s="650" t="s">
        <v>52</v>
      </c>
      <c r="J8" s="650"/>
      <c r="K8" s="650"/>
      <c r="L8" s="651" t="s">
        <v>706</v>
      </c>
      <c r="M8" s="645"/>
      <c r="N8" s="650" t="s">
        <v>52</v>
      </c>
      <c r="O8" s="650"/>
      <c r="P8" s="650"/>
      <c r="Q8" s="650" t="s">
        <v>785</v>
      </c>
    </row>
    <row r="9" spans="1:17" customFormat="1" ht="112.5">
      <c r="A9" s="638"/>
      <c r="B9" s="638"/>
      <c r="C9" s="645"/>
      <c r="D9" s="170" t="s">
        <v>564</v>
      </c>
      <c r="E9" s="169" t="s">
        <v>786</v>
      </c>
      <c r="F9" s="170" t="s">
        <v>52</v>
      </c>
      <c r="G9" s="651"/>
      <c r="H9" s="645"/>
      <c r="I9" s="170" t="s">
        <v>564</v>
      </c>
      <c r="J9" s="169" t="s">
        <v>786</v>
      </c>
      <c r="K9" s="170" t="s">
        <v>52</v>
      </c>
      <c r="L9" s="651"/>
      <c r="M9" s="645"/>
      <c r="N9" s="170" t="s">
        <v>564</v>
      </c>
      <c r="O9" s="169" t="s">
        <v>787</v>
      </c>
      <c r="P9" s="169" t="s">
        <v>788</v>
      </c>
      <c r="Q9" s="650"/>
    </row>
    <row r="10" spans="1:17" customFormat="1" ht="19.5">
      <c r="A10" s="121" t="s">
        <v>551</v>
      </c>
      <c r="B10" s="122" t="s">
        <v>716</v>
      </c>
      <c r="C10" s="107">
        <v>27720.2</v>
      </c>
      <c r="D10" s="109">
        <v>25072.5</v>
      </c>
      <c r="E10" s="108">
        <v>24632.999999999996</v>
      </c>
      <c r="F10" s="108">
        <v>439.5</v>
      </c>
      <c r="G10" s="108">
        <v>2647.7</v>
      </c>
      <c r="H10" s="174">
        <v>26328.2</v>
      </c>
      <c r="I10" s="109">
        <v>23817.5</v>
      </c>
      <c r="J10" s="123">
        <v>23398.999999999996</v>
      </c>
      <c r="K10" s="123">
        <v>418.5</v>
      </c>
      <c r="L10" s="123">
        <v>2510.6999999999998</v>
      </c>
      <c r="M10" s="123">
        <v>1392</v>
      </c>
      <c r="N10" s="107">
        <v>1255</v>
      </c>
      <c r="O10" s="123">
        <v>1234</v>
      </c>
      <c r="P10" s="123">
        <v>21</v>
      </c>
      <c r="Q10" s="123">
        <v>137</v>
      </c>
    </row>
    <row r="11" spans="1:17" customFormat="1" ht="19.5">
      <c r="A11" s="110"/>
      <c r="B11" s="115" t="s">
        <v>789</v>
      </c>
      <c r="C11" s="109">
        <v>27720.2</v>
      </c>
      <c r="D11" s="109">
        <v>25072.499999999996</v>
      </c>
      <c r="E11" s="108">
        <v>24632.999999999996</v>
      </c>
      <c r="F11" s="111">
        <v>439.5</v>
      </c>
      <c r="G11" s="111">
        <v>2647.7</v>
      </c>
      <c r="H11" s="173">
        <v>26328.199999999993</v>
      </c>
      <c r="I11" s="109">
        <v>23817.499999999996</v>
      </c>
      <c r="J11" s="120">
        <v>23398.999999999996</v>
      </c>
      <c r="K11" s="120">
        <v>418.5</v>
      </c>
      <c r="L11" s="120">
        <v>2510.6999999999998</v>
      </c>
      <c r="M11" s="120">
        <v>1392</v>
      </c>
      <c r="N11" s="109">
        <v>1255</v>
      </c>
      <c r="O11" s="120">
        <v>1234</v>
      </c>
      <c r="P11" s="120">
        <v>21</v>
      </c>
      <c r="Q11" s="120">
        <v>137</v>
      </c>
    </row>
    <row r="12" spans="1:17" customFormat="1" ht="18.75">
      <c r="A12" s="124">
        <v>1</v>
      </c>
      <c r="B12" s="125" t="s">
        <v>434</v>
      </c>
      <c r="C12" s="112">
        <v>0</v>
      </c>
      <c r="D12" s="113">
        <v>0</v>
      </c>
      <c r="E12" s="114">
        <v>0</v>
      </c>
      <c r="F12" s="114">
        <v>0</v>
      </c>
      <c r="G12" s="114">
        <v>0</v>
      </c>
      <c r="H12" s="112">
        <v>0</v>
      </c>
      <c r="I12" s="113">
        <v>0</v>
      </c>
      <c r="J12" s="118">
        <v>0</v>
      </c>
      <c r="K12" s="117"/>
      <c r="L12" s="112"/>
      <c r="M12" s="112"/>
      <c r="N12" s="113"/>
      <c r="O12" s="118"/>
      <c r="P12" s="119"/>
      <c r="Q12" s="118"/>
    </row>
    <row r="13" spans="1:17" customFormat="1" ht="18.75">
      <c r="A13" s="124">
        <v>2</v>
      </c>
      <c r="B13" s="125" t="s">
        <v>223</v>
      </c>
      <c r="C13" s="112">
        <v>0</v>
      </c>
      <c r="D13" s="113">
        <v>849.4</v>
      </c>
      <c r="E13" s="114">
        <v>430.9</v>
      </c>
      <c r="F13" s="114">
        <v>418.5</v>
      </c>
      <c r="G13" s="114">
        <v>2510.6999999999998</v>
      </c>
      <c r="H13" s="112">
        <v>3360.1</v>
      </c>
      <c r="I13" s="113">
        <v>849.4</v>
      </c>
      <c r="J13" s="112">
        <v>430.9</v>
      </c>
      <c r="K13" s="117">
        <v>418.5</v>
      </c>
      <c r="L13" s="117">
        <v>2510.6999999999998</v>
      </c>
      <c r="M13" s="112"/>
      <c r="N13" s="113"/>
      <c r="O13" s="118"/>
      <c r="P13" s="119"/>
      <c r="Q13" s="118"/>
    </row>
    <row r="14" spans="1:17" customFormat="1" ht="18.75">
      <c r="A14" s="124">
        <v>3</v>
      </c>
      <c r="B14" s="125" t="s">
        <v>118</v>
      </c>
      <c r="C14" s="112">
        <v>561.29999999999995</v>
      </c>
      <c r="D14" s="113">
        <v>561.29999999999995</v>
      </c>
      <c r="E14" s="114">
        <v>561.29999999999995</v>
      </c>
      <c r="F14" s="114">
        <v>0</v>
      </c>
      <c r="G14" s="114">
        <v>0</v>
      </c>
      <c r="H14" s="112">
        <v>561.29999999999995</v>
      </c>
      <c r="I14" s="113">
        <v>561.29999999999995</v>
      </c>
      <c r="J14" s="112">
        <v>561.29999999999995</v>
      </c>
      <c r="K14" s="118">
        <v>0</v>
      </c>
      <c r="L14" s="118">
        <v>0</v>
      </c>
      <c r="M14" s="112"/>
      <c r="N14" s="113"/>
      <c r="O14" s="118"/>
      <c r="P14" s="112"/>
      <c r="Q14" s="112"/>
    </row>
    <row r="15" spans="1:17" customFormat="1" ht="18.75">
      <c r="A15" s="124">
        <v>4</v>
      </c>
      <c r="B15" s="125" t="s">
        <v>186</v>
      </c>
      <c r="C15" s="112">
        <v>1723.6</v>
      </c>
      <c r="D15" s="113">
        <v>1723.6</v>
      </c>
      <c r="E15" s="114">
        <v>1723.6</v>
      </c>
      <c r="F15" s="114">
        <v>0</v>
      </c>
      <c r="G15" s="114">
        <v>0</v>
      </c>
      <c r="H15" s="112">
        <v>1723.6</v>
      </c>
      <c r="I15" s="113">
        <v>1723.6</v>
      </c>
      <c r="J15" s="112">
        <v>1723.6</v>
      </c>
      <c r="K15" s="118">
        <v>0</v>
      </c>
      <c r="L15" s="118">
        <v>0</v>
      </c>
      <c r="M15" s="112"/>
      <c r="N15" s="113"/>
      <c r="O15" s="118"/>
      <c r="P15" s="112"/>
      <c r="Q15" s="112"/>
    </row>
    <row r="16" spans="1:17" customFormat="1" ht="18.75">
      <c r="A16" s="124">
        <v>5</v>
      </c>
      <c r="B16" s="125" t="s">
        <v>246</v>
      </c>
      <c r="C16" s="112">
        <v>1723.6</v>
      </c>
      <c r="D16" s="113">
        <v>1723.6</v>
      </c>
      <c r="E16" s="114">
        <v>1723.6</v>
      </c>
      <c r="F16" s="114">
        <v>0</v>
      </c>
      <c r="G16" s="114">
        <v>0</v>
      </c>
      <c r="H16" s="112">
        <v>1723.6</v>
      </c>
      <c r="I16" s="113">
        <v>1723.6</v>
      </c>
      <c r="J16" s="112">
        <v>1723.6</v>
      </c>
      <c r="K16" s="118">
        <v>0</v>
      </c>
      <c r="L16" s="118">
        <v>0</v>
      </c>
      <c r="M16" s="112"/>
      <c r="N16" s="113"/>
      <c r="O16" s="118"/>
      <c r="P16" s="112"/>
      <c r="Q16" s="112"/>
    </row>
    <row r="17" spans="1:17" customFormat="1" ht="18.75">
      <c r="A17" s="124">
        <v>6</v>
      </c>
      <c r="B17" s="125" t="s">
        <v>393</v>
      </c>
      <c r="C17" s="112">
        <v>1723.6</v>
      </c>
      <c r="D17" s="113">
        <v>1723.6</v>
      </c>
      <c r="E17" s="114">
        <v>1723.6</v>
      </c>
      <c r="F17" s="114">
        <v>0</v>
      </c>
      <c r="G17" s="114">
        <v>0</v>
      </c>
      <c r="H17" s="112">
        <v>1723.6</v>
      </c>
      <c r="I17" s="113">
        <v>1723.6</v>
      </c>
      <c r="J17" s="112">
        <v>1723.6</v>
      </c>
      <c r="K17" s="118">
        <v>0</v>
      </c>
      <c r="L17" s="118">
        <v>0</v>
      </c>
      <c r="M17" s="112"/>
      <c r="N17" s="113"/>
      <c r="O17" s="118"/>
      <c r="P17" s="112"/>
      <c r="Q17" s="112"/>
    </row>
    <row r="18" spans="1:17" customFormat="1" ht="18.75">
      <c r="A18" s="124">
        <v>7</v>
      </c>
      <c r="B18" s="125" t="s">
        <v>443</v>
      </c>
      <c r="C18" s="112">
        <v>1723.6</v>
      </c>
      <c r="D18" s="113">
        <v>1723.6</v>
      </c>
      <c r="E18" s="114">
        <v>1723.6</v>
      </c>
      <c r="F18" s="114">
        <v>0</v>
      </c>
      <c r="G18" s="114">
        <v>0</v>
      </c>
      <c r="H18" s="112">
        <v>1723.6</v>
      </c>
      <c r="I18" s="113">
        <v>1723.6</v>
      </c>
      <c r="J18" s="112">
        <v>1723.6</v>
      </c>
      <c r="K18" s="118">
        <v>0</v>
      </c>
      <c r="L18" s="118">
        <v>0</v>
      </c>
      <c r="M18" s="112"/>
      <c r="N18" s="113"/>
      <c r="O18" s="118"/>
      <c r="P18" s="112"/>
      <c r="Q18" s="112"/>
    </row>
    <row r="19" spans="1:17" ht="18.75">
      <c r="A19" s="124">
        <v>8</v>
      </c>
      <c r="B19" s="125" t="s">
        <v>790</v>
      </c>
      <c r="C19" s="112">
        <v>1723.6</v>
      </c>
      <c r="D19" s="113">
        <v>1723.6</v>
      </c>
      <c r="E19" s="114">
        <v>1723.6</v>
      </c>
      <c r="F19" s="114">
        <v>0</v>
      </c>
      <c r="G19" s="114">
        <v>0</v>
      </c>
      <c r="H19" s="112">
        <v>1723.6</v>
      </c>
      <c r="I19" s="113">
        <v>1723.6</v>
      </c>
      <c r="J19" s="112">
        <v>1723.6</v>
      </c>
      <c r="K19" s="118">
        <v>0</v>
      </c>
      <c r="L19" s="118">
        <v>0</v>
      </c>
      <c r="M19" s="112"/>
      <c r="N19" s="113"/>
      <c r="O19" s="118"/>
      <c r="P19" s="112"/>
      <c r="Q19" s="112"/>
    </row>
    <row r="20" spans="1:17" ht="18.75">
      <c r="A20" s="124">
        <v>9</v>
      </c>
      <c r="B20" s="125" t="s">
        <v>359</v>
      </c>
      <c r="C20" s="112">
        <v>1723.6</v>
      </c>
      <c r="D20" s="113">
        <v>1723.6</v>
      </c>
      <c r="E20" s="114">
        <v>1723.6</v>
      </c>
      <c r="F20" s="114">
        <v>0</v>
      </c>
      <c r="G20" s="114">
        <v>0</v>
      </c>
      <c r="H20" s="112">
        <v>1723.6</v>
      </c>
      <c r="I20" s="113">
        <v>1723.6</v>
      </c>
      <c r="J20" s="112">
        <v>1723.6</v>
      </c>
      <c r="K20" s="118">
        <v>0</v>
      </c>
      <c r="L20" s="118">
        <v>0</v>
      </c>
      <c r="M20" s="112"/>
      <c r="N20" s="113"/>
      <c r="O20" s="118"/>
      <c r="P20" s="112"/>
      <c r="Q20" s="112"/>
    </row>
    <row r="21" spans="1:17" ht="18.75">
      <c r="A21" s="124">
        <v>10</v>
      </c>
      <c r="B21" s="125" t="s">
        <v>303</v>
      </c>
      <c r="C21" s="112">
        <v>1723.6</v>
      </c>
      <c r="D21" s="113">
        <v>1723.6</v>
      </c>
      <c r="E21" s="114">
        <v>1723.6</v>
      </c>
      <c r="F21" s="114">
        <v>0</v>
      </c>
      <c r="G21" s="114">
        <v>0</v>
      </c>
      <c r="H21" s="112">
        <v>1723.6</v>
      </c>
      <c r="I21" s="113">
        <v>1723.6</v>
      </c>
      <c r="J21" s="112">
        <v>1723.6</v>
      </c>
      <c r="K21" s="118">
        <v>0</v>
      </c>
      <c r="L21" s="118">
        <v>0</v>
      </c>
      <c r="M21" s="112"/>
      <c r="N21" s="113"/>
      <c r="O21" s="118"/>
      <c r="P21" s="112"/>
      <c r="Q21" s="112"/>
    </row>
    <row r="22" spans="1:17" ht="18.75">
      <c r="A22" s="124">
        <v>11</v>
      </c>
      <c r="B22" s="125" t="s">
        <v>91</v>
      </c>
      <c r="C22" s="112">
        <v>1723.6</v>
      </c>
      <c r="D22" s="113">
        <v>1723.6</v>
      </c>
      <c r="E22" s="114">
        <v>1723.6</v>
      </c>
      <c r="F22" s="114">
        <v>0</v>
      </c>
      <c r="G22" s="114">
        <v>0</v>
      </c>
      <c r="H22" s="112">
        <v>1723.6</v>
      </c>
      <c r="I22" s="113">
        <v>1723.6</v>
      </c>
      <c r="J22" s="112">
        <v>1723.6</v>
      </c>
      <c r="K22" s="118">
        <v>0</v>
      </c>
      <c r="L22" s="118">
        <v>0</v>
      </c>
      <c r="M22" s="112"/>
      <c r="N22" s="113"/>
      <c r="O22" s="118"/>
      <c r="P22" s="112"/>
      <c r="Q22" s="112"/>
    </row>
    <row r="23" spans="1:17" ht="18.75">
      <c r="A23" s="124">
        <v>12</v>
      </c>
      <c r="B23" s="125" t="s">
        <v>275</v>
      </c>
      <c r="C23" s="112">
        <v>1723.6</v>
      </c>
      <c r="D23" s="113">
        <v>1723.6</v>
      </c>
      <c r="E23" s="114">
        <v>1723.6</v>
      </c>
      <c r="F23" s="114">
        <v>0</v>
      </c>
      <c r="G23" s="114">
        <v>0</v>
      </c>
      <c r="H23" s="112">
        <v>1723.6</v>
      </c>
      <c r="I23" s="113">
        <v>1723.6</v>
      </c>
      <c r="J23" s="112">
        <v>1723.6</v>
      </c>
      <c r="K23" s="118">
        <v>0</v>
      </c>
      <c r="L23" s="118">
        <v>0</v>
      </c>
      <c r="M23" s="112"/>
      <c r="N23" s="113"/>
      <c r="O23" s="118"/>
      <c r="P23" s="112"/>
      <c r="Q23" s="112"/>
    </row>
    <row r="24" spans="1:17" ht="18.75">
      <c r="A24" s="124">
        <v>13</v>
      </c>
      <c r="B24" s="125" t="s">
        <v>148</v>
      </c>
      <c r="C24" s="112">
        <v>1723.6</v>
      </c>
      <c r="D24" s="113">
        <v>1723.6</v>
      </c>
      <c r="E24" s="114">
        <v>1723.6</v>
      </c>
      <c r="F24" s="114">
        <v>0</v>
      </c>
      <c r="G24" s="114">
        <v>0</v>
      </c>
      <c r="H24" s="112">
        <v>1723.6</v>
      </c>
      <c r="I24" s="113">
        <v>1723.6</v>
      </c>
      <c r="J24" s="112">
        <v>1723.6</v>
      </c>
      <c r="K24" s="118">
        <v>0</v>
      </c>
      <c r="L24" s="118">
        <v>0</v>
      </c>
      <c r="M24" s="112"/>
      <c r="N24" s="113"/>
      <c r="O24" s="118"/>
      <c r="P24" s="112"/>
      <c r="Q24" s="112"/>
    </row>
    <row r="25" spans="1:17" ht="18.75">
      <c r="A25" s="124">
        <v>14</v>
      </c>
      <c r="B25" s="126" t="s">
        <v>500</v>
      </c>
      <c r="C25" s="112">
        <v>1723.6</v>
      </c>
      <c r="D25" s="113">
        <v>1723.6</v>
      </c>
      <c r="E25" s="114">
        <v>1723.6</v>
      </c>
      <c r="F25" s="114">
        <v>0</v>
      </c>
      <c r="G25" s="114">
        <v>0</v>
      </c>
      <c r="H25" s="112">
        <v>1723.6</v>
      </c>
      <c r="I25" s="113">
        <v>1723.6</v>
      </c>
      <c r="J25" s="112">
        <v>1723.6</v>
      </c>
      <c r="K25" s="118">
        <v>0</v>
      </c>
      <c r="L25" s="118">
        <v>0</v>
      </c>
      <c r="M25" s="112"/>
      <c r="N25" s="113"/>
      <c r="O25" s="118"/>
      <c r="P25" s="112"/>
      <c r="Q25" s="112"/>
    </row>
    <row r="26" spans="1:17" ht="18.75">
      <c r="A26" s="124">
        <v>15</v>
      </c>
      <c r="B26" s="116" t="s">
        <v>138</v>
      </c>
      <c r="C26" s="112">
        <v>1723.6</v>
      </c>
      <c r="D26" s="113">
        <v>1723.6</v>
      </c>
      <c r="E26" s="114">
        <v>1723.6</v>
      </c>
      <c r="F26" s="114">
        <v>0</v>
      </c>
      <c r="G26" s="114">
        <v>0</v>
      </c>
      <c r="H26" s="112">
        <v>1723.6</v>
      </c>
      <c r="I26" s="113">
        <v>1723.6</v>
      </c>
      <c r="J26" s="112">
        <v>1723.6</v>
      </c>
      <c r="K26" s="118">
        <v>0</v>
      </c>
      <c r="L26" s="118">
        <v>0</v>
      </c>
      <c r="M26" s="112"/>
      <c r="N26" s="113"/>
      <c r="O26" s="118"/>
      <c r="P26" s="112"/>
      <c r="Q26" s="112"/>
    </row>
    <row r="27" spans="1:17" ht="18.75">
      <c r="A27" s="124">
        <v>16</v>
      </c>
      <c r="B27" s="126" t="s">
        <v>328</v>
      </c>
      <c r="C27" s="112">
        <v>1723.6</v>
      </c>
      <c r="D27" s="113">
        <v>1723.6</v>
      </c>
      <c r="E27" s="114">
        <v>1723.6</v>
      </c>
      <c r="F27" s="114">
        <v>0</v>
      </c>
      <c r="G27" s="114">
        <v>0</v>
      </c>
      <c r="H27" s="112">
        <v>1723.6</v>
      </c>
      <c r="I27" s="113">
        <v>1723.6</v>
      </c>
      <c r="J27" s="112">
        <v>1723.6</v>
      </c>
      <c r="K27" s="118">
        <v>0</v>
      </c>
      <c r="L27" s="118">
        <v>0</v>
      </c>
      <c r="M27" s="112"/>
      <c r="N27" s="113"/>
      <c r="O27" s="118"/>
      <c r="P27" s="112"/>
      <c r="Q27" s="112"/>
    </row>
  </sheetData>
  <mergeCells count="22">
    <mergeCell ref="M7:M9"/>
    <mergeCell ref="N7:Q7"/>
    <mergeCell ref="D8:F8"/>
    <mergeCell ref="G8:G9"/>
    <mergeCell ref="I8:K8"/>
    <mergeCell ref="L8:L9"/>
    <mergeCell ref="A1:B1"/>
    <mergeCell ref="A2:Q2"/>
    <mergeCell ref="A3:Q3"/>
    <mergeCell ref="O4:Q4"/>
    <mergeCell ref="A5:A9"/>
    <mergeCell ref="B5:B9"/>
    <mergeCell ref="C5:G6"/>
    <mergeCell ref="H5:Q5"/>
    <mergeCell ref="H6:L6"/>
    <mergeCell ref="M6:Q6"/>
    <mergeCell ref="N8:P8"/>
    <mergeCell ref="Q8:Q9"/>
    <mergeCell ref="C7:C9"/>
    <mergeCell ref="D7:G7"/>
    <mergeCell ref="H7:H9"/>
    <mergeCell ref="I7:L7"/>
  </mergeCells>
  <pageMargins left="0.7" right="0.7" top="0.75" bottom="0.75" header="0.3" footer="0.3"/>
  <pageSetup paperSize="9" scale="51"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7"/>
  <sheetViews>
    <sheetView zoomScale="85" zoomScaleNormal="85" workbookViewId="0">
      <selection sqref="A1:O1"/>
    </sheetView>
  </sheetViews>
  <sheetFormatPr defaultRowHeight="15"/>
  <cols>
    <col min="1" max="1" width="5.5703125" customWidth="1"/>
    <col min="2" max="2" width="29.85546875" customWidth="1"/>
    <col min="3" max="3" width="13.42578125" customWidth="1"/>
    <col min="4" max="4" width="32.140625" hidden="1" customWidth="1"/>
    <col min="5" max="5" width="7.42578125" customWidth="1"/>
    <col min="6" max="8" width="9.85546875" customWidth="1"/>
    <col min="9" max="9" width="9.42578125" customWidth="1"/>
    <col min="10" max="12" width="9.85546875" customWidth="1"/>
    <col min="13" max="13" width="8.85546875" customWidth="1"/>
    <col min="14" max="14" width="13.5703125" style="396" customWidth="1"/>
    <col min="15" max="15" width="8.42578125" customWidth="1"/>
    <col min="17" max="17" width="9.7109375" bestFit="1" customWidth="1"/>
    <col min="18" max="18" width="10.7109375" customWidth="1"/>
    <col min="21" max="23" width="12.140625" customWidth="1"/>
    <col min="28" max="28" width="9.7109375" bestFit="1" customWidth="1"/>
  </cols>
  <sheetData>
    <row r="1" spans="1:19" ht="35.25" customHeight="1">
      <c r="A1" s="592" t="s">
        <v>939</v>
      </c>
      <c r="B1" s="592"/>
      <c r="C1" s="592"/>
      <c r="D1" s="592"/>
      <c r="E1" s="592"/>
      <c r="F1" s="592"/>
      <c r="G1" s="592"/>
      <c r="H1" s="592"/>
      <c r="I1" s="592"/>
      <c r="J1" s="592"/>
      <c r="K1" s="592"/>
      <c r="L1" s="592"/>
      <c r="M1" s="592"/>
      <c r="N1" s="592"/>
      <c r="O1" s="592"/>
    </row>
    <row r="2" spans="1:19">
      <c r="A2" s="587" t="s">
        <v>938</v>
      </c>
      <c r="B2" s="587"/>
      <c r="C2" s="587"/>
      <c r="D2" s="587"/>
      <c r="E2" s="587"/>
      <c r="F2" s="587"/>
      <c r="G2" s="587"/>
      <c r="H2" s="587"/>
      <c r="I2" s="587"/>
      <c r="J2" s="587"/>
      <c r="K2" s="587"/>
      <c r="L2" s="587"/>
      <c r="M2" s="587"/>
      <c r="N2" s="587"/>
      <c r="O2" s="587"/>
    </row>
    <row r="3" spans="1:19">
      <c r="A3" s="2"/>
      <c r="B3" s="236"/>
      <c r="C3" s="2"/>
      <c r="D3" s="2"/>
      <c r="E3" s="2"/>
      <c r="F3" s="237"/>
      <c r="G3" s="299"/>
      <c r="H3" s="593" t="s">
        <v>0</v>
      </c>
      <c r="I3" s="593"/>
      <c r="J3" s="593"/>
      <c r="K3" s="593"/>
      <c r="L3" s="593"/>
      <c r="M3" s="593"/>
      <c r="N3" s="593"/>
      <c r="O3" s="593"/>
    </row>
    <row r="4" spans="1:19" ht="27.75" customHeight="1">
      <c r="A4" s="594" t="s">
        <v>1</v>
      </c>
      <c r="B4" s="595" t="s">
        <v>2</v>
      </c>
      <c r="C4" s="594" t="s">
        <v>3</v>
      </c>
      <c r="D4" s="594" t="s">
        <v>4</v>
      </c>
      <c r="E4" s="594" t="s">
        <v>5</v>
      </c>
      <c r="F4" s="596" t="s">
        <v>6</v>
      </c>
      <c r="G4" s="597"/>
      <c r="H4" s="597"/>
      <c r="I4" s="598"/>
      <c r="J4" s="596" t="s">
        <v>7</v>
      </c>
      <c r="K4" s="597"/>
      <c r="L4" s="597"/>
      <c r="M4" s="598"/>
      <c r="N4" s="652" t="s">
        <v>918</v>
      </c>
      <c r="O4" s="594" t="s">
        <v>8</v>
      </c>
    </row>
    <row r="5" spans="1:19" ht="42.75">
      <c r="A5" s="594"/>
      <c r="B5" s="595"/>
      <c r="C5" s="594"/>
      <c r="D5" s="594"/>
      <c r="E5" s="594"/>
      <c r="F5" s="3" t="s">
        <v>9</v>
      </c>
      <c r="G5" s="300" t="s">
        <v>10</v>
      </c>
      <c r="H5" s="3" t="s">
        <v>11</v>
      </c>
      <c r="I5" s="3" t="s">
        <v>12</v>
      </c>
      <c r="J5" s="3" t="s">
        <v>9</v>
      </c>
      <c r="K5" s="3" t="s">
        <v>10</v>
      </c>
      <c r="L5" s="3" t="s">
        <v>11</v>
      </c>
      <c r="M5" s="3" t="s">
        <v>12</v>
      </c>
      <c r="N5" s="653"/>
      <c r="O5" s="594"/>
      <c r="Q5" s="417">
        <f>+F21-J21</f>
        <v>755.5989999999947</v>
      </c>
      <c r="R5" s="417">
        <f t="shared" ref="R5:S5" si="0">+G21-K21</f>
        <v>721</v>
      </c>
      <c r="S5" s="417">
        <f t="shared" si="0"/>
        <v>34.598999999999933</v>
      </c>
    </row>
    <row r="6" spans="1:19" hidden="1">
      <c r="A6" s="4"/>
      <c r="B6" s="322" t="s">
        <v>13</v>
      </c>
      <c r="C6" s="4"/>
      <c r="D6" s="4"/>
      <c r="E6" s="4"/>
      <c r="F6" s="5">
        <f t="shared" ref="F6:M6" si="1">F7+F13+F15+F17+F1012+F1015+F1021+F1023</f>
        <v>241228</v>
      </c>
      <c r="G6" s="298">
        <f t="shared" si="1"/>
        <v>231351</v>
      </c>
      <c r="H6" s="5">
        <f t="shared" si="1"/>
        <v>9877</v>
      </c>
      <c r="I6" s="5">
        <f t="shared" si="1"/>
        <v>0</v>
      </c>
      <c r="J6" s="5">
        <f t="shared" si="1"/>
        <v>49667</v>
      </c>
      <c r="K6" s="5">
        <f t="shared" si="1"/>
        <v>47503</v>
      </c>
      <c r="L6" s="5">
        <f t="shared" si="1"/>
        <v>2164</v>
      </c>
      <c r="M6" s="5">
        <f t="shared" si="1"/>
        <v>0</v>
      </c>
      <c r="N6" s="5"/>
      <c r="O6" s="4"/>
    </row>
    <row r="7" spans="1:19"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9"/>
      <c r="O7" s="238"/>
    </row>
    <row r="8" spans="1:19" hidden="1">
      <c r="A8" s="6" t="s">
        <v>16</v>
      </c>
      <c r="B8" s="588" t="s">
        <v>17</v>
      </c>
      <c r="C8" s="588"/>
      <c r="D8" s="241"/>
      <c r="E8" s="241"/>
      <c r="F8" s="242">
        <f t="shared" ref="F8:F14" si="2">G8+H8</f>
        <v>9796</v>
      </c>
      <c r="G8" s="302">
        <f>SUM(G9:G9)</f>
        <v>9020</v>
      </c>
      <c r="H8" s="242">
        <f>SUM(H9:H9)</f>
        <v>776</v>
      </c>
      <c r="I8" s="242">
        <f>J8+K8</f>
        <v>1020</v>
      </c>
      <c r="J8" s="242">
        <f>SUM(J9:J9)</f>
        <v>530</v>
      </c>
      <c r="K8" s="242">
        <f>SUM(K9:K9)</f>
        <v>490</v>
      </c>
      <c r="L8" s="242">
        <f>SUM(L9:L9)</f>
        <v>40</v>
      </c>
      <c r="M8" s="242">
        <f>SUM(M9:M9)</f>
        <v>0</v>
      </c>
      <c r="N8" s="242"/>
      <c r="O8" s="241"/>
    </row>
    <row r="9" spans="1:19" ht="30" hidden="1">
      <c r="A9" s="8">
        <v>5</v>
      </c>
      <c r="B9" s="243" t="s">
        <v>23</v>
      </c>
      <c r="C9" s="243"/>
      <c r="D9" s="243"/>
      <c r="E9" s="9" t="s">
        <v>19</v>
      </c>
      <c r="F9" s="244">
        <f t="shared" si="2"/>
        <v>9796</v>
      </c>
      <c r="G9" s="303">
        <v>9020</v>
      </c>
      <c r="H9" s="245">
        <v>776</v>
      </c>
      <c r="I9" s="243"/>
      <c r="J9" s="244">
        <f t="shared" ref="J9" si="3">K9+L9</f>
        <v>530</v>
      </c>
      <c r="K9" s="246">
        <v>490</v>
      </c>
      <c r="L9" s="246">
        <v>40</v>
      </c>
      <c r="M9" s="246"/>
      <c r="N9" s="246"/>
      <c r="O9" s="243"/>
    </row>
    <row r="10" spans="1:19" hidden="1">
      <c r="A10" s="6" t="s">
        <v>26</v>
      </c>
      <c r="B10" s="589" t="s">
        <v>27</v>
      </c>
      <c r="C10" s="590"/>
      <c r="D10" s="6"/>
      <c r="E10" s="6"/>
      <c r="F10" s="242">
        <f t="shared" si="2"/>
        <v>126092</v>
      </c>
      <c r="G10" s="302">
        <f>SUM(G11:G12)</f>
        <v>121865</v>
      </c>
      <c r="H10" s="242">
        <f>SUM(H11:H12)</f>
        <v>4227</v>
      </c>
      <c r="I10" s="242"/>
      <c r="J10" s="242">
        <f t="shared" ref="J10:M10" si="4">SUM(J11:J12)</f>
        <v>34157</v>
      </c>
      <c r="K10" s="242">
        <f t="shared" si="4"/>
        <v>32651</v>
      </c>
      <c r="L10" s="242">
        <f t="shared" si="4"/>
        <v>1506</v>
      </c>
      <c r="M10" s="242">
        <f t="shared" si="4"/>
        <v>0</v>
      </c>
      <c r="N10" s="242"/>
      <c r="O10" s="6"/>
    </row>
    <row r="11" spans="1:19" ht="60" hidden="1">
      <c r="A11" s="10">
        <v>1</v>
      </c>
      <c r="B11" s="243" t="s">
        <v>28</v>
      </c>
      <c r="C11" s="10" t="s">
        <v>29</v>
      </c>
      <c r="D11" s="10" t="s">
        <v>30</v>
      </c>
      <c r="E11" s="8" t="s">
        <v>31</v>
      </c>
      <c r="F11" s="244">
        <f t="shared" si="2"/>
        <v>70000</v>
      </c>
      <c r="G11" s="304">
        <v>66247</v>
      </c>
      <c r="H11" s="244">
        <v>3753</v>
      </c>
      <c r="I11" s="248"/>
      <c r="J11" s="244">
        <f>K11+L11</f>
        <v>32157</v>
      </c>
      <c r="K11" s="244">
        <v>30651</v>
      </c>
      <c r="L11" s="244">
        <v>1506</v>
      </c>
      <c r="M11" s="248"/>
      <c r="N11" s="248"/>
      <c r="O11" s="4"/>
    </row>
    <row r="12" spans="1:19" ht="60" hidden="1">
      <c r="A12" s="10">
        <v>2</v>
      </c>
      <c r="B12" s="243" t="s">
        <v>32</v>
      </c>
      <c r="C12" s="10" t="s">
        <v>29</v>
      </c>
      <c r="D12" s="10" t="s">
        <v>30</v>
      </c>
      <c r="E12" s="8" t="s">
        <v>33</v>
      </c>
      <c r="F12" s="244">
        <f t="shared" si="2"/>
        <v>56092</v>
      </c>
      <c r="G12" s="304">
        <v>55618</v>
      </c>
      <c r="H12" s="244">
        <v>474</v>
      </c>
      <c r="I12" s="249"/>
      <c r="J12" s="244">
        <f>K12+L12</f>
        <v>2000</v>
      </c>
      <c r="K12" s="244">
        <v>2000</v>
      </c>
      <c r="L12" s="244"/>
      <c r="M12" s="248"/>
      <c r="N12" s="248"/>
      <c r="O12" s="4"/>
    </row>
    <row r="13" spans="1:19" ht="57" hidden="1">
      <c r="A13" s="322" t="s">
        <v>34</v>
      </c>
      <c r="B13" s="238" t="s">
        <v>35</v>
      </c>
      <c r="C13" s="238"/>
      <c r="D13" s="238"/>
      <c r="E13" s="4"/>
      <c r="F13" s="250">
        <f t="shared" si="2"/>
        <v>45000</v>
      </c>
      <c r="G13" s="305">
        <f>SUM(G14:G14)</f>
        <v>43000</v>
      </c>
      <c r="H13" s="250">
        <f>SUM(H14:H14)</f>
        <v>2000</v>
      </c>
      <c r="I13" s="251"/>
      <c r="J13" s="250">
        <f>K13+L13</f>
        <v>2000</v>
      </c>
      <c r="K13" s="250">
        <f>SUM(K14:K14)</f>
        <v>2000</v>
      </c>
      <c r="L13" s="250">
        <f>SUM(L14:L14)</f>
        <v>0</v>
      </c>
      <c r="M13" s="250">
        <f>SUM(M14:M14)</f>
        <v>0</v>
      </c>
      <c r="N13" s="250"/>
      <c r="O13" s="4"/>
    </row>
    <row r="14" spans="1:19" ht="60" hidden="1">
      <c r="A14" s="10">
        <v>5</v>
      </c>
      <c r="B14" s="243" t="s">
        <v>37</v>
      </c>
      <c r="C14" s="10" t="s">
        <v>38</v>
      </c>
      <c r="D14" s="10" t="s">
        <v>36</v>
      </c>
      <c r="E14" s="8" t="s">
        <v>33</v>
      </c>
      <c r="F14" s="244">
        <f t="shared" si="2"/>
        <v>45000</v>
      </c>
      <c r="G14" s="304">
        <v>43000</v>
      </c>
      <c r="H14" s="244">
        <v>2000</v>
      </c>
      <c r="I14" s="249"/>
      <c r="J14" s="244">
        <f t="shared" ref="J14" si="5">K14+L14</f>
        <v>2000</v>
      </c>
      <c r="K14" s="244">
        <v>2000</v>
      </c>
      <c r="L14" s="244"/>
      <c r="M14" s="248"/>
      <c r="N14" s="248"/>
      <c r="O14" s="4"/>
    </row>
    <row r="15" spans="1:19" ht="99.75" hidden="1">
      <c r="A15" s="11" t="s">
        <v>39</v>
      </c>
      <c r="B15" s="241" t="s">
        <v>40</v>
      </c>
      <c r="C15" s="11"/>
      <c r="D15" s="11"/>
      <c r="E15" s="322"/>
      <c r="F15" s="250">
        <f t="shared" ref="F15:M15" si="6">F16</f>
        <v>30170</v>
      </c>
      <c r="G15" s="305">
        <f t="shared" si="6"/>
        <v>28733</v>
      </c>
      <c r="H15" s="250">
        <f t="shared" si="6"/>
        <v>1437</v>
      </c>
      <c r="I15" s="250">
        <f t="shared" si="6"/>
        <v>0</v>
      </c>
      <c r="J15" s="250">
        <f t="shared" si="6"/>
        <v>6490</v>
      </c>
      <c r="K15" s="250">
        <f t="shared" si="6"/>
        <v>6181</v>
      </c>
      <c r="L15" s="250">
        <f t="shared" si="6"/>
        <v>309</v>
      </c>
      <c r="M15" s="250">
        <f t="shared" si="6"/>
        <v>0</v>
      </c>
      <c r="N15" s="250"/>
      <c r="O15" s="6"/>
    </row>
    <row r="16" spans="1:19"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248"/>
      <c r="O16" s="4"/>
    </row>
    <row r="17" spans="1:23" ht="71.25" hidden="1">
      <c r="A17" s="322" t="s">
        <v>44</v>
      </c>
      <c r="B17" s="238" t="s">
        <v>45</v>
      </c>
      <c r="C17" s="238"/>
      <c r="D17" s="238"/>
      <c r="E17" s="238"/>
      <c r="F17" s="239">
        <f t="shared" ref="F17:M17" si="7">F18+F989+F993+F995</f>
        <v>30170</v>
      </c>
      <c r="G17" s="301">
        <f t="shared" si="7"/>
        <v>28733</v>
      </c>
      <c r="H17" s="239">
        <f t="shared" si="7"/>
        <v>1437</v>
      </c>
      <c r="I17" s="239">
        <f t="shared" si="7"/>
        <v>0</v>
      </c>
      <c r="J17" s="239">
        <f t="shared" si="7"/>
        <v>6490</v>
      </c>
      <c r="K17" s="239">
        <f t="shared" si="7"/>
        <v>6181</v>
      </c>
      <c r="L17" s="239">
        <f t="shared" si="7"/>
        <v>309</v>
      </c>
      <c r="M17" s="239">
        <f t="shared" si="7"/>
        <v>0</v>
      </c>
      <c r="N17" s="239"/>
      <c r="O17" s="238"/>
    </row>
    <row r="18" spans="1:23"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c r="O18" s="4"/>
    </row>
    <row r="19" spans="1:23" ht="71.25" hidden="1">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8"/>
      <c r="O19" s="12"/>
    </row>
    <row r="20" spans="1:23" ht="75" hidden="1">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33"/>
      <c r="O20" s="12"/>
    </row>
    <row r="21" spans="1:23">
      <c r="A21" s="400"/>
      <c r="B21" s="400" t="s">
        <v>716</v>
      </c>
      <c r="C21" s="15"/>
      <c r="D21" s="15"/>
      <c r="E21" s="15"/>
      <c r="F21" s="401">
        <f t="shared" ref="F21:M21" si="8">F22+F26+F31+F36+F40+F43+F47+F51+F58+F54+F60+F63+F68+F72+F74+F77+F79</f>
        <v>28637.598999999995</v>
      </c>
      <c r="G21" s="401">
        <f t="shared" si="8"/>
        <v>27274.999999999996</v>
      </c>
      <c r="H21" s="401">
        <f t="shared" si="8"/>
        <v>1362.5989999999999</v>
      </c>
      <c r="I21" s="401">
        <f t="shared" si="8"/>
        <v>0</v>
      </c>
      <c r="J21" s="401">
        <f t="shared" si="8"/>
        <v>27882</v>
      </c>
      <c r="K21" s="401">
        <f t="shared" si="8"/>
        <v>26553.999999999996</v>
      </c>
      <c r="L21" s="401">
        <f t="shared" si="8"/>
        <v>1328</v>
      </c>
      <c r="M21" s="371">
        <f t="shared" si="8"/>
        <v>0</v>
      </c>
      <c r="N21" s="371"/>
      <c r="O21" s="345"/>
      <c r="Q21" s="413">
        <f>SUM(Q22:Q85)</f>
        <v>755.59800000000007</v>
      </c>
      <c r="R21" s="413">
        <f t="shared" ref="R21:S21" si="9">SUM(R22:R85)</f>
        <v>721</v>
      </c>
      <c r="S21" s="413">
        <f t="shared" si="9"/>
        <v>34.597999999999999</v>
      </c>
    </row>
    <row r="22" spans="1:23">
      <c r="A22" s="6" t="s">
        <v>14</v>
      </c>
      <c r="B22" s="6" t="s">
        <v>61</v>
      </c>
      <c r="C22" s="16"/>
      <c r="D22" s="16"/>
      <c r="E22" s="16"/>
      <c r="F22" s="401">
        <f t="shared" ref="F22:M22" si="10">SUM(F23:F25)</f>
        <v>812.28899999999999</v>
      </c>
      <c r="G22" s="406">
        <f t="shared" si="10"/>
        <v>773.6</v>
      </c>
      <c r="H22" s="406">
        <f t="shared" si="10"/>
        <v>38.689</v>
      </c>
      <c r="I22" s="402">
        <f t="shared" si="10"/>
        <v>0</v>
      </c>
      <c r="J22" s="406">
        <f t="shared" si="10"/>
        <v>812.29</v>
      </c>
      <c r="K22" s="406">
        <f t="shared" si="10"/>
        <v>773.6</v>
      </c>
      <c r="L22" s="406">
        <f t="shared" si="10"/>
        <v>38.69</v>
      </c>
      <c r="M22" s="372">
        <f t="shared" si="10"/>
        <v>0</v>
      </c>
      <c r="N22" s="372"/>
      <c r="O22" s="347"/>
      <c r="Q22" s="413">
        <f>+F22-J22</f>
        <v>-9.9999999997635314E-4</v>
      </c>
      <c r="R22" s="413">
        <f t="shared" ref="R22:S37" si="11">+G22-K22</f>
        <v>0</v>
      </c>
      <c r="S22" s="413">
        <f t="shared" si="11"/>
        <v>-9.9999999999766942E-4</v>
      </c>
    </row>
    <row r="23" spans="1:23" ht="57" customHeight="1">
      <c r="A23" s="8">
        <v>1</v>
      </c>
      <c r="B23" s="353" t="s">
        <v>62</v>
      </c>
      <c r="C23" s="8" t="s">
        <v>63</v>
      </c>
      <c r="D23" s="8" t="s">
        <v>64</v>
      </c>
      <c r="E23" s="8" t="s">
        <v>52</v>
      </c>
      <c r="F23" s="418">
        <f>G23+H23</f>
        <v>270.79999999999995</v>
      </c>
      <c r="G23" s="418">
        <v>257.89999999999998</v>
      </c>
      <c r="H23" s="418">
        <v>12.9</v>
      </c>
      <c r="I23" s="419"/>
      <c r="J23" s="418">
        <f t="shared" ref="J23:J25" si="12">K23+L23</f>
        <v>270.79999999999995</v>
      </c>
      <c r="K23" s="418">
        <v>257.89999999999998</v>
      </c>
      <c r="L23" s="418">
        <v>12.9</v>
      </c>
      <c r="M23" s="15"/>
      <c r="N23" s="397" t="s">
        <v>928</v>
      </c>
      <c r="O23" s="15"/>
      <c r="Q23" s="413">
        <f t="shared" ref="Q23:Q85" si="13">+F23-J23</f>
        <v>0</v>
      </c>
      <c r="R23" s="413">
        <f t="shared" si="11"/>
        <v>0</v>
      </c>
      <c r="S23" s="413">
        <f t="shared" si="11"/>
        <v>0</v>
      </c>
      <c r="U23" s="413" t="e">
        <f>+J21+#REF!+'NĂM 2024'!J21+'NĂM 2025'!J21</f>
        <v>#REF!</v>
      </c>
      <c r="V23" s="413" t="e">
        <f>+K21+#REF!+'NĂM 2024'!K21+'NĂM 2025'!K21</f>
        <v>#REF!</v>
      </c>
      <c r="W23" s="413" t="e">
        <f>+L21+#REF!+'NĂM 2024'!L21+'NĂM 2025'!L21</f>
        <v>#REF!</v>
      </c>
    </row>
    <row r="24" spans="1:23" ht="51.75" customHeight="1">
      <c r="A24" s="8">
        <v>2</v>
      </c>
      <c r="B24" s="353" t="s">
        <v>65</v>
      </c>
      <c r="C24" s="8" t="s">
        <v>66</v>
      </c>
      <c r="D24" s="8" t="s">
        <v>67</v>
      </c>
      <c r="E24" s="8" t="s">
        <v>52</v>
      </c>
      <c r="F24" s="418">
        <f>G24+H24</f>
        <v>270.74</v>
      </c>
      <c r="G24" s="418">
        <v>257.85000000000002</v>
      </c>
      <c r="H24" s="418">
        <v>12.89</v>
      </c>
      <c r="I24" s="419"/>
      <c r="J24" s="418">
        <f t="shared" si="12"/>
        <v>270.74</v>
      </c>
      <c r="K24" s="418">
        <v>257.85000000000002</v>
      </c>
      <c r="L24" s="418">
        <v>12.89</v>
      </c>
      <c r="M24" s="15"/>
      <c r="N24" s="397" t="s">
        <v>928</v>
      </c>
      <c r="O24" s="15"/>
      <c r="Q24" s="413">
        <f t="shared" si="13"/>
        <v>0</v>
      </c>
      <c r="R24" s="413">
        <f t="shared" si="11"/>
        <v>0</v>
      </c>
      <c r="S24" s="413">
        <f t="shared" si="11"/>
        <v>0</v>
      </c>
    </row>
    <row r="25" spans="1:23" ht="62.25" customHeight="1">
      <c r="A25" s="8">
        <v>3</v>
      </c>
      <c r="B25" s="353" t="s">
        <v>68</v>
      </c>
      <c r="C25" s="8" t="s">
        <v>69</v>
      </c>
      <c r="D25" s="8" t="s">
        <v>70</v>
      </c>
      <c r="E25" s="8" t="s">
        <v>52</v>
      </c>
      <c r="F25" s="418">
        <f>G25+H25</f>
        <v>270.74900000000002</v>
      </c>
      <c r="G25" s="418">
        <v>257.85000000000002</v>
      </c>
      <c r="H25" s="418">
        <v>12.898999999999999</v>
      </c>
      <c r="I25" s="419"/>
      <c r="J25" s="418">
        <f t="shared" si="12"/>
        <v>270.75</v>
      </c>
      <c r="K25" s="418">
        <v>257.85000000000002</v>
      </c>
      <c r="L25" s="418">
        <v>12.9</v>
      </c>
      <c r="M25" s="15"/>
      <c r="N25" s="8" t="s">
        <v>919</v>
      </c>
      <c r="O25" s="15"/>
      <c r="Q25" s="413">
        <f t="shared" si="13"/>
        <v>-9.9999999997635314E-4</v>
      </c>
      <c r="R25" s="413">
        <f t="shared" si="11"/>
        <v>0</v>
      </c>
      <c r="S25" s="413">
        <f t="shared" si="11"/>
        <v>-1.0000000000012221E-3</v>
      </c>
    </row>
    <row r="26" spans="1:23">
      <c r="A26" s="6" t="s">
        <v>34</v>
      </c>
      <c r="B26" s="351" t="s">
        <v>91</v>
      </c>
      <c r="C26" s="6"/>
      <c r="D26" s="23">
        <v>0</v>
      </c>
      <c r="E26" s="23"/>
      <c r="F26" s="420">
        <f t="shared" ref="F26:L26" si="14">SUM(F27:F30)</f>
        <v>1818.67</v>
      </c>
      <c r="G26" s="420">
        <f t="shared" si="14"/>
        <v>1732.07</v>
      </c>
      <c r="H26" s="420">
        <f t="shared" si="14"/>
        <v>86.6</v>
      </c>
      <c r="I26" s="420">
        <f t="shared" si="14"/>
        <v>0</v>
      </c>
      <c r="J26" s="420">
        <f t="shared" si="14"/>
        <v>1818.67</v>
      </c>
      <c r="K26" s="420">
        <f t="shared" si="14"/>
        <v>1732.07</v>
      </c>
      <c r="L26" s="420">
        <f t="shared" si="14"/>
        <v>86.6</v>
      </c>
      <c r="M26" s="372">
        <f t="shared" ref="M26" si="15">SUM(M27:M29)</f>
        <v>0</v>
      </c>
      <c r="N26" s="373"/>
      <c r="O26" s="375"/>
      <c r="Q26" s="413">
        <f t="shared" si="13"/>
        <v>0</v>
      </c>
      <c r="R26" s="413">
        <f t="shared" si="11"/>
        <v>0</v>
      </c>
      <c r="S26" s="413">
        <f t="shared" si="11"/>
        <v>0</v>
      </c>
    </row>
    <row r="27" spans="1:23" ht="57.75" customHeight="1">
      <c r="A27" s="8">
        <v>1</v>
      </c>
      <c r="B27" s="353" t="s">
        <v>92</v>
      </c>
      <c r="C27" s="8" t="s">
        <v>972</v>
      </c>
      <c r="D27" s="8" t="s">
        <v>94</v>
      </c>
      <c r="E27" s="8" t="s">
        <v>52</v>
      </c>
      <c r="F27" s="418">
        <f t="shared" ref="F27:F30" si="16">G27+H27</f>
        <v>462</v>
      </c>
      <c r="G27" s="418">
        <v>440</v>
      </c>
      <c r="H27" s="418">
        <v>22</v>
      </c>
      <c r="I27" s="419">
        <v>0</v>
      </c>
      <c r="J27" s="418">
        <f t="shared" ref="J27:J30" si="17">K27+L27</f>
        <v>462</v>
      </c>
      <c r="K27" s="418">
        <v>440</v>
      </c>
      <c r="L27" s="418">
        <v>22</v>
      </c>
      <c r="M27" s="15"/>
      <c r="N27" s="8" t="s">
        <v>920</v>
      </c>
      <c r="O27" s="15"/>
      <c r="Q27" s="413">
        <f t="shared" si="13"/>
        <v>0</v>
      </c>
      <c r="R27" s="413">
        <f t="shared" si="11"/>
        <v>0</v>
      </c>
      <c r="S27" s="413">
        <f t="shared" si="11"/>
        <v>0</v>
      </c>
    </row>
    <row r="28" spans="1:23" ht="43.5" customHeight="1">
      <c r="A28" s="8">
        <v>2</v>
      </c>
      <c r="B28" s="353" t="s">
        <v>95</v>
      </c>
      <c r="C28" s="8" t="s">
        <v>974</v>
      </c>
      <c r="D28" s="8" t="s">
        <v>94</v>
      </c>
      <c r="E28" s="8" t="s">
        <v>52</v>
      </c>
      <c r="F28" s="418">
        <f t="shared" si="16"/>
        <v>462</v>
      </c>
      <c r="G28" s="418">
        <v>440</v>
      </c>
      <c r="H28" s="418">
        <v>22</v>
      </c>
      <c r="I28" s="419">
        <v>0</v>
      </c>
      <c r="J28" s="418">
        <f t="shared" si="17"/>
        <v>462</v>
      </c>
      <c r="K28" s="418">
        <v>440</v>
      </c>
      <c r="L28" s="418">
        <v>22</v>
      </c>
      <c r="M28" s="15"/>
      <c r="N28" s="8" t="s">
        <v>920</v>
      </c>
      <c r="O28" s="15"/>
      <c r="Q28" s="413">
        <f t="shared" si="13"/>
        <v>0</v>
      </c>
      <c r="R28" s="413">
        <f t="shared" si="11"/>
        <v>0</v>
      </c>
      <c r="S28" s="413">
        <f t="shared" si="11"/>
        <v>0</v>
      </c>
    </row>
    <row r="29" spans="1:23" ht="54.75" customHeight="1">
      <c r="A29" s="8">
        <v>3</v>
      </c>
      <c r="B29" s="353" t="s">
        <v>97</v>
      </c>
      <c r="C29" s="8" t="s">
        <v>973</v>
      </c>
      <c r="D29" s="8" t="s">
        <v>99</v>
      </c>
      <c r="E29" s="8" t="s">
        <v>52</v>
      </c>
      <c r="F29" s="418">
        <f t="shared" si="16"/>
        <v>630</v>
      </c>
      <c r="G29" s="418">
        <v>600</v>
      </c>
      <c r="H29" s="418">
        <v>30</v>
      </c>
      <c r="I29" s="419">
        <v>0</v>
      </c>
      <c r="J29" s="418">
        <f t="shared" si="17"/>
        <v>630</v>
      </c>
      <c r="K29" s="418">
        <v>600</v>
      </c>
      <c r="L29" s="418">
        <v>30</v>
      </c>
      <c r="M29" s="15"/>
      <c r="N29" s="8" t="s">
        <v>920</v>
      </c>
      <c r="O29" s="15"/>
      <c r="Q29" s="413">
        <f t="shared" si="13"/>
        <v>0</v>
      </c>
      <c r="R29" s="413">
        <f t="shared" si="11"/>
        <v>0</v>
      </c>
      <c r="S29" s="413">
        <f t="shared" si="11"/>
        <v>0</v>
      </c>
    </row>
    <row r="30" spans="1:23" ht="54.75" customHeight="1">
      <c r="A30" s="8">
        <v>4</v>
      </c>
      <c r="B30" s="353" t="s">
        <v>100</v>
      </c>
      <c r="C30" s="8" t="s">
        <v>972</v>
      </c>
      <c r="D30" s="8" t="s">
        <v>101</v>
      </c>
      <c r="E30" s="8" t="s">
        <v>52</v>
      </c>
      <c r="F30" s="418">
        <f t="shared" si="16"/>
        <v>264.67</v>
      </c>
      <c r="G30" s="418">
        <v>252.07</v>
      </c>
      <c r="H30" s="418">
        <v>12.6</v>
      </c>
      <c r="I30" s="419">
        <v>0</v>
      </c>
      <c r="J30" s="418">
        <f t="shared" si="17"/>
        <v>264.67</v>
      </c>
      <c r="K30" s="418">
        <v>252.07</v>
      </c>
      <c r="L30" s="418">
        <v>12.6</v>
      </c>
      <c r="M30" s="15"/>
      <c r="N30" s="8" t="s">
        <v>920</v>
      </c>
      <c r="O30" s="15"/>
      <c r="Q30" s="413">
        <f t="shared" si="13"/>
        <v>0</v>
      </c>
      <c r="R30" s="413">
        <f t="shared" si="11"/>
        <v>0</v>
      </c>
      <c r="S30" s="413">
        <f t="shared" si="11"/>
        <v>0</v>
      </c>
    </row>
    <row r="31" spans="1:23">
      <c r="A31" s="6" t="s">
        <v>39</v>
      </c>
      <c r="B31" s="351" t="s">
        <v>118</v>
      </c>
      <c r="C31" s="6"/>
      <c r="D31" s="23">
        <v>0</v>
      </c>
      <c r="E31" s="23"/>
      <c r="F31" s="420">
        <f t="shared" ref="F31:L31" si="18">SUM(F32:F35)</f>
        <v>1624.46</v>
      </c>
      <c r="G31" s="420">
        <f t="shared" si="18"/>
        <v>1547.1</v>
      </c>
      <c r="H31" s="420">
        <f t="shared" si="18"/>
        <v>77.36</v>
      </c>
      <c r="I31" s="420">
        <f t="shared" si="18"/>
        <v>0</v>
      </c>
      <c r="J31" s="420">
        <f t="shared" si="18"/>
        <v>1624.46</v>
      </c>
      <c r="K31" s="420">
        <f t="shared" si="18"/>
        <v>1547.1</v>
      </c>
      <c r="L31" s="420">
        <f t="shared" si="18"/>
        <v>77.36</v>
      </c>
      <c r="M31" s="372">
        <f t="shared" ref="M31" si="19">SUM(M32:M34)</f>
        <v>0</v>
      </c>
      <c r="N31" s="373"/>
      <c r="O31" s="375"/>
      <c r="Q31" s="413">
        <f t="shared" si="13"/>
        <v>0</v>
      </c>
      <c r="R31" s="413">
        <f t="shared" si="11"/>
        <v>0</v>
      </c>
      <c r="S31" s="413">
        <f t="shared" si="11"/>
        <v>0</v>
      </c>
    </row>
    <row r="32" spans="1:23" ht="45" customHeight="1">
      <c r="A32" s="8">
        <v>1</v>
      </c>
      <c r="B32" s="353" t="s">
        <v>119</v>
      </c>
      <c r="C32" s="8" t="s">
        <v>971</v>
      </c>
      <c r="D32" s="8" t="s">
        <v>94</v>
      </c>
      <c r="E32" s="8" t="s">
        <v>52</v>
      </c>
      <c r="F32" s="418">
        <f t="shared" ref="F32:F34" si="20">G32+H32</f>
        <v>367.5</v>
      </c>
      <c r="G32" s="418">
        <v>350</v>
      </c>
      <c r="H32" s="418">
        <v>17.5</v>
      </c>
      <c r="I32" s="419">
        <v>0</v>
      </c>
      <c r="J32" s="418">
        <f t="shared" ref="J32:J35" si="21">K32+L32</f>
        <v>367.5</v>
      </c>
      <c r="K32" s="418">
        <v>350</v>
      </c>
      <c r="L32" s="418">
        <v>17.5</v>
      </c>
      <c r="M32" s="15"/>
      <c r="N32" s="8" t="s">
        <v>921</v>
      </c>
      <c r="O32" s="15"/>
      <c r="Q32" s="413">
        <f t="shared" si="13"/>
        <v>0</v>
      </c>
      <c r="R32" s="413">
        <f t="shared" si="11"/>
        <v>0</v>
      </c>
      <c r="S32" s="413">
        <f t="shared" si="11"/>
        <v>0</v>
      </c>
    </row>
    <row r="33" spans="1:32" ht="45" customHeight="1">
      <c r="A33" s="8">
        <v>2</v>
      </c>
      <c r="B33" s="353" t="s">
        <v>121</v>
      </c>
      <c r="C33" s="8" t="s">
        <v>970</v>
      </c>
      <c r="D33" s="8" t="s">
        <v>94</v>
      </c>
      <c r="E33" s="8" t="s">
        <v>52</v>
      </c>
      <c r="F33" s="418">
        <f t="shared" si="20"/>
        <v>367.5</v>
      </c>
      <c r="G33" s="418">
        <v>350</v>
      </c>
      <c r="H33" s="418">
        <v>17.5</v>
      </c>
      <c r="I33" s="419">
        <v>0</v>
      </c>
      <c r="J33" s="418">
        <f t="shared" si="21"/>
        <v>367.5</v>
      </c>
      <c r="K33" s="418">
        <v>350</v>
      </c>
      <c r="L33" s="418">
        <v>17.5</v>
      </c>
      <c r="M33" s="15"/>
      <c r="N33" s="8" t="s">
        <v>921</v>
      </c>
      <c r="O33" s="15"/>
      <c r="Q33" s="413">
        <f t="shared" si="13"/>
        <v>0</v>
      </c>
      <c r="R33" s="413">
        <f t="shared" si="11"/>
        <v>0</v>
      </c>
      <c r="S33" s="413">
        <f t="shared" si="11"/>
        <v>0</v>
      </c>
    </row>
    <row r="34" spans="1:32" ht="45" customHeight="1">
      <c r="A34" s="8">
        <v>3</v>
      </c>
      <c r="B34" s="353" t="s">
        <v>123</v>
      </c>
      <c r="C34" s="8" t="s">
        <v>969</v>
      </c>
      <c r="D34" s="8" t="s">
        <v>125</v>
      </c>
      <c r="E34" s="8" t="s">
        <v>52</v>
      </c>
      <c r="F34" s="418">
        <f t="shared" si="20"/>
        <v>367.5</v>
      </c>
      <c r="G34" s="418">
        <v>350</v>
      </c>
      <c r="H34" s="418">
        <v>17.5</v>
      </c>
      <c r="I34" s="419">
        <v>0</v>
      </c>
      <c r="J34" s="418">
        <f t="shared" si="21"/>
        <v>367.5</v>
      </c>
      <c r="K34" s="418">
        <v>350</v>
      </c>
      <c r="L34" s="418">
        <v>17.5</v>
      </c>
      <c r="M34" s="15"/>
      <c r="N34" s="8" t="s">
        <v>921</v>
      </c>
      <c r="O34" s="15"/>
      <c r="Q34" s="413">
        <f t="shared" si="13"/>
        <v>0</v>
      </c>
      <c r="R34" s="413">
        <f t="shared" si="11"/>
        <v>0</v>
      </c>
      <c r="S34" s="413">
        <f t="shared" si="11"/>
        <v>0</v>
      </c>
    </row>
    <row r="35" spans="1:32" ht="45" customHeight="1">
      <c r="A35" s="8">
        <v>4</v>
      </c>
      <c r="B35" s="353" t="s">
        <v>126</v>
      </c>
      <c r="C35" s="8" t="s">
        <v>968</v>
      </c>
      <c r="D35" s="8" t="s">
        <v>128</v>
      </c>
      <c r="E35" s="8" t="s">
        <v>52</v>
      </c>
      <c r="F35" s="418">
        <f>G35+H35</f>
        <v>521.96</v>
      </c>
      <c r="G35" s="418">
        <v>497.1</v>
      </c>
      <c r="H35" s="418">
        <v>24.86</v>
      </c>
      <c r="I35" s="419">
        <v>0</v>
      </c>
      <c r="J35" s="418">
        <f t="shared" si="21"/>
        <v>521.96</v>
      </c>
      <c r="K35" s="418">
        <v>497.1</v>
      </c>
      <c r="L35" s="418">
        <v>24.86</v>
      </c>
      <c r="M35" s="15"/>
      <c r="N35" s="8" t="s">
        <v>921</v>
      </c>
      <c r="O35" s="15"/>
      <c r="Q35" s="413">
        <f t="shared" si="13"/>
        <v>0</v>
      </c>
      <c r="R35" s="413">
        <f t="shared" si="11"/>
        <v>0</v>
      </c>
      <c r="S35" s="413">
        <f t="shared" si="11"/>
        <v>0</v>
      </c>
    </row>
    <row r="36" spans="1:32">
      <c r="A36" s="6" t="s">
        <v>44</v>
      </c>
      <c r="B36" s="351" t="s">
        <v>138</v>
      </c>
      <c r="C36" s="24"/>
      <c r="D36" s="23">
        <v>0</v>
      </c>
      <c r="E36" s="23"/>
      <c r="F36" s="420">
        <f t="shared" ref="F36:L36" si="22">SUM(F37:F39)</f>
        <v>2003.6999999999998</v>
      </c>
      <c r="G36" s="420">
        <f t="shared" si="22"/>
        <v>1908.12</v>
      </c>
      <c r="H36" s="420">
        <f t="shared" si="22"/>
        <v>95.58</v>
      </c>
      <c r="I36" s="420">
        <f t="shared" si="22"/>
        <v>0</v>
      </c>
      <c r="J36" s="420">
        <f t="shared" si="22"/>
        <v>2003.6999999999998</v>
      </c>
      <c r="K36" s="420">
        <f t="shared" si="22"/>
        <v>1908.12</v>
      </c>
      <c r="L36" s="420">
        <f t="shared" si="22"/>
        <v>95.58</v>
      </c>
      <c r="M36" s="372">
        <f t="shared" ref="M36" si="23">SUM(M37:M39)</f>
        <v>0</v>
      </c>
      <c r="N36" s="373"/>
      <c r="O36" s="376"/>
      <c r="Q36" s="413">
        <f t="shared" si="13"/>
        <v>0</v>
      </c>
      <c r="R36" s="413">
        <f t="shared" si="11"/>
        <v>0</v>
      </c>
      <c r="S36" s="413">
        <f t="shared" si="11"/>
        <v>0</v>
      </c>
    </row>
    <row r="37" spans="1:32" ht="51" customHeight="1">
      <c r="A37" s="8">
        <v>1</v>
      </c>
      <c r="B37" s="353" t="s">
        <v>139</v>
      </c>
      <c r="C37" s="8" t="s">
        <v>967</v>
      </c>
      <c r="D37" s="22" t="s">
        <v>141</v>
      </c>
      <c r="E37" s="8" t="s">
        <v>52</v>
      </c>
      <c r="F37" s="418">
        <f>G37+H37</f>
        <v>735</v>
      </c>
      <c r="G37" s="418">
        <v>700</v>
      </c>
      <c r="H37" s="418">
        <v>35</v>
      </c>
      <c r="I37" s="419">
        <v>0</v>
      </c>
      <c r="J37" s="418">
        <f>K37+L37</f>
        <v>735</v>
      </c>
      <c r="K37" s="418">
        <v>700</v>
      </c>
      <c r="L37" s="418">
        <v>35</v>
      </c>
      <c r="M37" s="15"/>
      <c r="N37" s="8" t="s">
        <v>922</v>
      </c>
      <c r="O37" s="15"/>
      <c r="Q37" s="413">
        <f t="shared" si="13"/>
        <v>0</v>
      </c>
      <c r="R37" s="413">
        <f t="shared" si="11"/>
        <v>0</v>
      </c>
      <c r="S37" s="413">
        <f t="shared" si="11"/>
        <v>0</v>
      </c>
    </row>
    <row r="38" spans="1:32" ht="60">
      <c r="A38" s="8">
        <v>2</v>
      </c>
      <c r="B38" s="353" t="s">
        <v>828</v>
      </c>
      <c r="C38" s="8" t="s">
        <v>967</v>
      </c>
      <c r="D38" s="22" t="s">
        <v>142</v>
      </c>
      <c r="E38" s="8" t="s">
        <v>52</v>
      </c>
      <c r="F38" s="418">
        <f t="shared" ref="F38" si="24">G38+H38</f>
        <v>331.8</v>
      </c>
      <c r="G38" s="418">
        <v>316</v>
      </c>
      <c r="H38" s="418">
        <v>15.8</v>
      </c>
      <c r="I38" s="419">
        <v>0</v>
      </c>
      <c r="J38" s="418">
        <f t="shared" ref="J38" si="25">K38+L38</f>
        <v>331.8</v>
      </c>
      <c r="K38" s="418">
        <v>316</v>
      </c>
      <c r="L38" s="418">
        <v>15.8</v>
      </c>
      <c r="M38" s="15"/>
      <c r="N38" s="8" t="s">
        <v>922</v>
      </c>
      <c r="O38" s="15"/>
      <c r="Q38" s="413">
        <f t="shared" si="13"/>
        <v>0</v>
      </c>
      <c r="R38" s="413">
        <f t="shared" ref="R38:R46" si="26">+G38-K38</f>
        <v>0</v>
      </c>
      <c r="S38" s="413">
        <f t="shared" ref="S38:S46" si="27">+H38-L38</f>
        <v>0</v>
      </c>
    </row>
    <row r="39" spans="1:32" ht="60">
      <c r="A39" s="8">
        <v>3</v>
      </c>
      <c r="B39" s="353" t="s">
        <v>143</v>
      </c>
      <c r="C39" s="8" t="s">
        <v>967</v>
      </c>
      <c r="D39" s="8" t="s">
        <v>829</v>
      </c>
      <c r="E39" s="8" t="s">
        <v>52</v>
      </c>
      <c r="F39" s="418">
        <f>G39+H39</f>
        <v>936.9</v>
      </c>
      <c r="G39" s="418">
        <v>892.12</v>
      </c>
      <c r="H39" s="418">
        <v>44.78</v>
      </c>
      <c r="I39" s="419">
        <v>0</v>
      </c>
      <c r="J39" s="418">
        <f>K39+L39</f>
        <v>936.9</v>
      </c>
      <c r="K39" s="418">
        <v>892.12</v>
      </c>
      <c r="L39" s="418">
        <v>44.78</v>
      </c>
      <c r="M39" s="15"/>
      <c r="N39" s="8" t="s">
        <v>922</v>
      </c>
      <c r="O39" s="15"/>
      <c r="Q39" s="413">
        <f t="shared" si="13"/>
        <v>0</v>
      </c>
      <c r="R39" s="413">
        <f t="shared" si="26"/>
        <v>0</v>
      </c>
      <c r="S39" s="413">
        <f t="shared" si="27"/>
        <v>0</v>
      </c>
    </row>
    <row r="40" spans="1:32">
      <c r="A40" s="6" t="s">
        <v>549</v>
      </c>
      <c r="B40" s="351" t="s">
        <v>148</v>
      </c>
      <c r="C40" s="24"/>
      <c r="D40" s="23">
        <v>0</v>
      </c>
      <c r="E40" s="23"/>
      <c r="F40" s="420">
        <f t="shared" ref="F40:L40" si="28">SUM(F41:F42)</f>
        <v>1818.69</v>
      </c>
      <c r="G40" s="420">
        <f t="shared" si="28"/>
        <v>1731.69</v>
      </c>
      <c r="H40" s="420">
        <f t="shared" si="28"/>
        <v>87</v>
      </c>
      <c r="I40" s="420">
        <f t="shared" si="28"/>
        <v>0</v>
      </c>
      <c r="J40" s="420">
        <f t="shared" si="28"/>
        <v>1818.69</v>
      </c>
      <c r="K40" s="420">
        <f t="shared" si="28"/>
        <v>1731.69</v>
      </c>
      <c r="L40" s="420">
        <f t="shared" si="28"/>
        <v>87</v>
      </c>
      <c r="M40" s="372">
        <f t="shared" ref="M40" si="29">SUM(M41:M43)</f>
        <v>0</v>
      </c>
      <c r="N40" s="130"/>
      <c r="O40" s="16"/>
      <c r="Q40" s="413">
        <f t="shared" si="13"/>
        <v>0</v>
      </c>
      <c r="R40" s="413">
        <f t="shared" si="26"/>
        <v>0</v>
      </c>
      <c r="S40" s="413">
        <f t="shared" si="27"/>
        <v>0</v>
      </c>
    </row>
    <row r="41" spans="1:32" ht="51.75" customHeight="1">
      <c r="A41" s="21">
        <v>1</v>
      </c>
      <c r="B41" s="354" t="s">
        <v>149</v>
      </c>
      <c r="C41" s="21" t="s">
        <v>966</v>
      </c>
      <c r="D41" s="21" t="s">
        <v>151</v>
      </c>
      <c r="E41" s="21" t="s">
        <v>52</v>
      </c>
      <c r="F41" s="418">
        <f t="shared" ref="F41:F42" si="30">G41+H41</f>
        <v>998</v>
      </c>
      <c r="G41" s="418">
        <v>950</v>
      </c>
      <c r="H41" s="418">
        <v>48</v>
      </c>
      <c r="I41" s="419"/>
      <c r="J41" s="418">
        <f t="shared" ref="J41:J42" si="31">K41+L41</f>
        <v>998</v>
      </c>
      <c r="K41" s="418">
        <v>950</v>
      </c>
      <c r="L41" s="418">
        <v>48</v>
      </c>
      <c r="M41" s="15"/>
      <c r="N41" s="8" t="s">
        <v>923</v>
      </c>
      <c r="O41" s="15"/>
      <c r="Q41" s="413">
        <f t="shared" si="13"/>
        <v>0</v>
      </c>
      <c r="R41" s="413">
        <f t="shared" si="26"/>
        <v>0</v>
      </c>
      <c r="S41" s="413">
        <f t="shared" si="27"/>
        <v>0</v>
      </c>
    </row>
    <row r="42" spans="1:32" ht="45">
      <c r="A42" s="21">
        <v>2</v>
      </c>
      <c r="B42" s="354" t="s">
        <v>152</v>
      </c>
      <c r="C42" s="21" t="s">
        <v>965</v>
      </c>
      <c r="D42" s="21" t="s">
        <v>154</v>
      </c>
      <c r="E42" s="21" t="s">
        <v>52</v>
      </c>
      <c r="F42" s="418">
        <f t="shared" si="30"/>
        <v>820.69</v>
      </c>
      <c r="G42" s="418">
        <v>781.69</v>
      </c>
      <c r="H42" s="418">
        <v>39</v>
      </c>
      <c r="I42" s="419"/>
      <c r="J42" s="418">
        <f t="shared" si="31"/>
        <v>820.69</v>
      </c>
      <c r="K42" s="418">
        <v>781.69</v>
      </c>
      <c r="L42" s="418">
        <v>39</v>
      </c>
      <c r="M42" s="15"/>
      <c r="N42" s="8" t="s">
        <v>923</v>
      </c>
      <c r="O42" s="15"/>
      <c r="Q42" s="413">
        <f t="shared" si="13"/>
        <v>0</v>
      </c>
      <c r="R42" s="413">
        <f t="shared" si="26"/>
        <v>0</v>
      </c>
      <c r="S42" s="413">
        <f t="shared" si="27"/>
        <v>0</v>
      </c>
    </row>
    <row r="43" spans="1:32">
      <c r="A43" s="6" t="s">
        <v>550</v>
      </c>
      <c r="B43" s="351" t="s">
        <v>186</v>
      </c>
      <c r="C43" s="24"/>
      <c r="D43" s="23">
        <v>0</v>
      </c>
      <c r="E43" s="23"/>
      <c r="F43" s="420">
        <f t="shared" ref="F43:L43" si="32">SUM(F44:F46)</f>
        <v>1813.4</v>
      </c>
      <c r="G43" s="420">
        <f t="shared" si="32"/>
        <v>1727.04</v>
      </c>
      <c r="H43" s="420">
        <f t="shared" si="32"/>
        <v>86.36</v>
      </c>
      <c r="I43" s="420">
        <f t="shared" si="32"/>
        <v>0</v>
      </c>
      <c r="J43" s="420">
        <f t="shared" si="32"/>
        <v>1813.4</v>
      </c>
      <c r="K43" s="420">
        <f t="shared" si="32"/>
        <v>1727.04</v>
      </c>
      <c r="L43" s="420">
        <f t="shared" si="32"/>
        <v>86.36</v>
      </c>
      <c r="M43" s="372">
        <f t="shared" ref="M43" si="33">SUM(M44:M46)</f>
        <v>0</v>
      </c>
      <c r="N43" s="373"/>
      <c r="O43" s="375"/>
      <c r="Q43" s="413">
        <f t="shared" si="13"/>
        <v>0</v>
      </c>
      <c r="R43" s="413">
        <f t="shared" si="26"/>
        <v>0</v>
      </c>
      <c r="S43" s="413">
        <f t="shared" si="27"/>
        <v>0</v>
      </c>
    </row>
    <row r="44" spans="1:32" ht="51" customHeight="1">
      <c r="A44" s="8">
        <v>1</v>
      </c>
      <c r="B44" s="381" t="s">
        <v>187</v>
      </c>
      <c r="C44" s="8" t="s">
        <v>188</v>
      </c>
      <c r="D44" s="8" t="s">
        <v>189</v>
      </c>
      <c r="E44" s="407" t="s">
        <v>52</v>
      </c>
      <c r="F44" s="418">
        <f t="shared" ref="F44:F46" si="34">G44+H44</f>
        <v>395.85</v>
      </c>
      <c r="G44" s="418">
        <v>377</v>
      </c>
      <c r="H44" s="418">
        <v>18.850000000000001</v>
      </c>
      <c r="I44" s="419"/>
      <c r="J44" s="418">
        <f t="shared" ref="J44:J46" si="35">K44+L44</f>
        <v>395.85</v>
      </c>
      <c r="K44" s="418">
        <v>377</v>
      </c>
      <c r="L44" s="418">
        <v>18.850000000000001</v>
      </c>
      <c r="M44" s="15"/>
      <c r="N44" s="8" t="s">
        <v>924</v>
      </c>
      <c r="O44" s="15"/>
      <c r="Q44" s="413">
        <f t="shared" si="13"/>
        <v>0</v>
      </c>
      <c r="R44" s="413">
        <f t="shared" si="26"/>
        <v>0</v>
      </c>
      <c r="S44" s="413">
        <f t="shared" si="27"/>
        <v>0</v>
      </c>
    </row>
    <row r="45" spans="1:32" ht="54" customHeight="1">
      <c r="A45" s="8">
        <v>2</v>
      </c>
      <c r="B45" s="408" t="s">
        <v>190</v>
      </c>
      <c r="C45" s="409" t="s">
        <v>191</v>
      </c>
      <c r="D45" s="409" t="s">
        <v>192</v>
      </c>
      <c r="E45" s="407" t="s">
        <v>52</v>
      </c>
      <c r="F45" s="418">
        <f t="shared" si="34"/>
        <v>577.5</v>
      </c>
      <c r="G45" s="418">
        <v>550</v>
      </c>
      <c r="H45" s="418">
        <v>27.5</v>
      </c>
      <c r="I45" s="419"/>
      <c r="J45" s="418">
        <f t="shared" si="35"/>
        <v>577.5</v>
      </c>
      <c r="K45" s="418">
        <v>550</v>
      </c>
      <c r="L45" s="418">
        <v>27.5</v>
      </c>
      <c r="M45" s="15"/>
      <c r="N45" s="8" t="s">
        <v>924</v>
      </c>
      <c r="O45" s="15"/>
      <c r="Q45" s="413">
        <f t="shared" si="13"/>
        <v>0</v>
      </c>
      <c r="R45" s="413">
        <f t="shared" si="26"/>
        <v>0</v>
      </c>
      <c r="S45" s="413">
        <f t="shared" si="27"/>
        <v>0</v>
      </c>
    </row>
    <row r="46" spans="1:32" ht="59.25" customHeight="1">
      <c r="A46" s="8">
        <v>3</v>
      </c>
      <c r="B46" s="381" t="s">
        <v>193</v>
      </c>
      <c r="C46" s="8" t="s">
        <v>194</v>
      </c>
      <c r="D46" s="8" t="s">
        <v>110</v>
      </c>
      <c r="E46" s="407" t="s">
        <v>52</v>
      </c>
      <c r="F46" s="418">
        <f t="shared" si="34"/>
        <v>840.05</v>
      </c>
      <c r="G46" s="418">
        <v>800.04</v>
      </c>
      <c r="H46" s="418">
        <v>40.01</v>
      </c>
      <c r="I46" s="419"/>
      <c r="J46" s="418">
        <f t="shared" si="35"/>
        <v>840.05</v>
      </c>
      <c r="K46" s="418">
        <v>800.04</v>
      </c>
      <c r="L46" s="418">
        <v>40.01</v>
      </c>
      <c r="M46" s="15"/>
      <c r="N46" s="8" t="s">
        <v>924</v>
      </c>
      <c r="O46" s="15"/>
      <c r="Q46" s="413">
        <f t="shared" si="13"/>
        <v>0</v>
      </c>
      <c r="R46" s="413">
        <f t="shared" si="26"/>
        <v>0</v>
      </c>
      <c r="S46" s="413">
        <f t="shared" si="27"/>
        <v>0</v>
      </c>
    </row>
    <row r="47" spans="1:32">
      <c r="A47" s="6" t="s">
        <v>551</v>
      </c>
      <c r="B47" s="358" t="s">
        <v>223</v>
      </c>
      <c r="C47" s="24"/>
      <c r="D47" s="23">
        <v>0</v>
      </c>
      <c r="E47" s="23"/>
      <c r="F47" s="420">
        <f t="shared" ref="F47:L47" si="36">SUM(F48:F50)</f>
        <v>1170.5500000000002</v>
      </c>
      <c r="G47" s="420">
        <f t="shared" si="36"/>
        <v>1115.5500000000002</v>
      </c>
      <c r="H47" s="420">
        <f t="shared" si="36"/>
        <v>55</v>
      </c>
      <c r="I47" s="420">
        <f t="shared" si="36"/>
        <v>0</v>
      </c>
      <c r="J47" s="420">
        <f t="shared" si="36"/>
        <v>813.1</v>
      </c>
      <c r="K47" s="420">
        <f t="shared" si="36"/>
        <v>773.7</v>
      </c>
      <c r="L47" s="420">
        <f t="shared" si="36"/>
        <v>39.4</v>
      </c>
      <c r="M47" s="372">
        <f t="shared" ref="M47" si="37">SUM(M48:M50)</f>
        <v>0</v>
      </c>
      <c r="N47" s="373"/>
      <c r="O47" s="16"/>
      <c r="Q47" s="413"/>
      <c r="R47" s="413"/>
      <c r="S47" s="413"/>
    </row>
    <row r="48" spans="1:32" ht="59.25" customHeight="1">
      <c r="A48" s="8">
        <v>1</v>
      </c>
      <c r="B48" s="353" t="s">
        <v>224</v>
      </c>
      <c r="C48" s="8" t="s">
        <v>940</v>
      </c>
      <c r="D48" s="8" t="s">
        <v>226</v>
      </c>
      <c r="E48" s="21" t="s">
        <v>52</v>
      </c>
      <c r="F48" s="418">
        <f t="shared" ref="F48:F50" si="38">G48+H48</f>
        <v>270.85000000000002</v>
      </c>
      <c r="G48" s="418">
        <v>257.85000000000002</v>
      </c>
      <c r="H48" s="418">
        <v>13</v>
      </c>
      <c r="I48" s="419"/>
      <c r="J48" s="418">
        <f t="shared" ref="J48:J50" si="39">K48+L48</f>
        <v>270.85000000000002</v>
      </c>
      <c r="K48" s="418">
        <v>257.85000000000002</v>
      </c>
      <c r="L48" s="418">
        <v>13</v>
      </c>
      <c r="M48" s="15"/>
      <c r="N48" s="8" t="s">
        <v>925</v>
      </c>
      <c r="O48" s="15"/>
      <c r="Q48" s="413">
        <f t="shared" si="13"/>
        <v>0</v>
      </c>
      <c r="R48" s="413">
        <f t="shared" ref="R48:R50" si="40">+G48-K48</f>
        <v>0</v>
      </c>
      <c r="S48" s="413">
        <f t="shared" ref="S48:S50" si="41">+H48-L48</f>
        <v>0</v>
      </c>
      <c r="U48" s="654" t="s">
        <v>975</v>
      </c>
      <c r="V48" s="654"/>
      <c r="W48" s="654"/>
      <c r="X48" s="654" t="s">
        <v>976</v>
      </c>
      <c r="Y48" s="654"/>
      <c r="Z48" s="654"/>
      <c r="AA48" s="654" t="s">
        <v>978</v>
      </c>
      <c r="AB48" s="654"/>
      <c r="AC48" s="654"/>
      <c r="AD48" s="654" t="s">
        <v>977</v>
      </c>
      <c r="AE48" s="654"/>
      <c r="AF48" s="654"/>
    </row>
    <row r="49" spans="1:32" ht="54" customHeight="1">
      <c r="A49" s="8">
        <v>2</v>
      </c>
      <c r="B49" s="398" t="s">
        <v>227</v>
      </c>
      <c r="C49" s="397" t="s">
        <v>941</v>
      </c>
      <c r="D49" s="397" t="s">
        <v>229</v>
      </c>
      <c r="E49" s="410" t="s">
        <v>917</v>
      </c>
      <c r="F49" s="418">
        <f t="shared" si="38"/>
        <v>629.85</v>
      </c>
      <c r="G49" s="418">
        <v>599.85</v>
      </c>
      <c r="H49" s="418">
        <v>30</v>
      </c>
      <c r="I49" s="419"/>
      <c r="J49" s="418">
        <f t="shared" si="39"/>
        <v>272.39999999999998</v>
      </c>
      <c r="K49" s="418">
        <v>258</v>
      </c>
      <c r="L49" s="418">
        <v>14.4</v>
      </c>
      <c r="M49" s="395"/>
      <c r="N49" s="397" t="s">
        <v>928</v>
      </c>
      <c r="O49" s="395"/>
      <c r="Q49" s="413">
        <f t="shared" si="13"/>
        <v>357.45000000000005</v>
      </c>
      <c r="R49" s="413">
        <f t="shared" si="40"/>
        <v>341.85</v>
      </c>
      <c r="S49" s="413">
        <f t="shared" si="41"/>
        <v>15.6</v>
      </c>
      <c r="U49" s="413">
        <f>SUM(V49:W49)</f>
        <v>572.4</v>
      </c>
      <c r="V49" s="425">
        <f>258+300</f>
        <v>558</v>
      </c>
      <c r="W49" s="425">
        <v>14.4</v>
      </c>
      <c r="X49">
        <f>SUM(Y49:Z49)</f>
        <v>57.450000000000024</v>
      </c>
      <c r="Y49" s="417">
        <f>+G49-V49</f>
        <v>41.850000000000023</v>
      </c>
      <c r="Z49" s="417">
        <f>+H49-W49</f>
        <v>15.6</v>
      </c>
      <c r="AA49">
        <f>SUM(AB49:AC49)</f>
        <v>364.35</v>
      </c>
      <c r="AB49" s="417">
        <v>345.68</v>
      </c>
      <c r="AC49" s="417">
        <v>18.670000000000002</v>
      </c>
      <c r="AD49" s="417">
        <f>+AE49+AF49</f>
        <v>6.8999999999999861</v>
      </c>
      <c r="AE49" s="417">
        <f>+AB49-R49</f>
        <v>3.8299999999999841</v>
      </c>
      <c r="AF49" s="417">
        <f>+AC49-S49</f>
        <v>3.0700000000000021</v>
      </c>
    </row>
    <row r="50" spans="1:32" ht="59.25" customHeight="1">
      <c r="A50" s="8">
        <v>3</v>
      </c>
      <c r="B50" s="353" t="s">
        <v>230</v>
      </c>
      <c r="C50" s="8" t="s">
        <v>942</v>
      </c>
      <c r="D50" s="8" t="s">
        <v>110</v>
      </c>
      <c r="E50" s="21" t="s">
        <v>52</v>
      </c>
      <c r="F50" s="418">
        <f t="shared" si="38"/>
        <v>269.85000000000002</v>
      </c>
      <c r="G50" s="418">
        <v>257.85000000000002</v>
      </c>
      <c r="H50" s="418">
        <v>12</v>
      </c>
      <c r="I50" s="419"/>
      <c r="J50" s="418">
        <f t="shared" si="39"/>
        <v>269.85000000000002</v>
      </c>
      <c r="K50" s="418">
        <v>257.85000000000002</v>
      </c>
      <c r="L50" s="418">
        <v>12</v>
      </c>
      <c r="M50" s="15"/>
      <c r="N50" s="8" t="s">
        <v>925</v>
      </c>
      <c r="O50" s="15"/>
      <c r="Q50" s="413">
        <f t="shared" si="13"/>
        <v>0</v>
      </c>
      <c r="R50" s="413">
        <f t="shared" si="40"/>
        <v>0</v>
      </c>
      <c r="S50" s="413">
        <f t="shared" si="41"/>
        <v>0</v>
      </c>
    </row>
    <row r="51" spans="1:32">
      <c r="A51" s="6" t="s">
        <v>552</v>
      </c>
      <c r="B51" s="351" t="s">
        <v>246</v>
      </c>
      <c r="C51" s="24"/>
      <c r="D51" s="23">
        <v>0</v>
      </c>
      <c r="E51" s="23"/>
      <c r="F51" s="421">
        <f t="shared" ref="F51:L51" si="42">SUM(F52:F53)</f>
        <v>1890</v>
      </c>
      <c r="G51" s="421">
        <f t="shared" si="42"/>
        <v>1800</v>
      </c>
      <c r="H51" s="421">
        <f t="shared" si="42"/>
        <v>90</v>
      </c>
      <c r="I51" s="421">
        <f t="shared" si="42"/>
        <v>0</v>
      </c>
      <c r="J51" s="421">
        <f t="shared" si="42"/>
        <v>1822.1</v>
      </c>
      <c r="K51" s="421">
        <f t="shared" si="42"/>
        <v>1732.1</v>
      </c>
      <c r="L51" s="421">
        <f t="shared" si="42"/>
        <v>90</v>
      </c>
      <c r="M51" s="372">
        <f t="shared" ref="M51" si="43">SUM(M52:M54)</f>
        <v>0</v>
      </c>
      <c r="N51" s="130"/>
      <c r="O51" s="16"/>
      <c r="Q51" s="413"/>
      <c r="R51" s="413"/>
      <c r="S51" s="413"/>
    </row>
    <row r="52" spans="1:32" ht="50.25" customHeight="1">
      <c r="A52" s="397">
        <v>1</v>
      </c>
      <c r="B52" s="411" t="s">
        <v>814</v>
      </c>
      <c r="C52" s="412" t="s">
        <v>964</v>
      </c>
      <c r="D52" s="412" t="s">
        <v>911</v>
      </c>
      <c r="E52" s="397" t="s">
        <v>917</v>
      </c>
      <c r="F52" s="422">
        <f>G52+H52</f>
        <v>766.5</v>
      </c>
      <c r="G52" s="422">
        <v>730</v>
      </c>
      <c r="H52" s="422">
        <v>36.5</v>
      </c>
      <c r="I52" s="422"/>
      <c r="J52" s="422">
        <f>K52+L52</f>
        <v>698.6</v>
      </c>
      <c r="K52" s="422">
        <v>662.1</v>
      </c>
      <c r="L52" s="422">
        <v>36.5</v>
      </c>
      <c r="M52" s="397"/>
      <c r="N52" s="8" t="s">
        <v>926</v>
      </c>
      <c r="O52" s="397"/>
      <c r="Q52" s="413">
        <f t="shared" si="13"/>
        <v>67.899999999999977</v>
      </c>
      <c r="R52" s="413">
        <f t="shared" ref="R52:R67" si="44">+G52-K52</f>
        <v>67.899999999999977</v>
      </c>
      <c r="S52" s="413">
        <f t="shared" ref="S52:S67" si="45">+H52-L52</f>
        <v>0</v>
      </c>
      <c r="U52" s="425">
        <f>V52+W52</f>
        <v>698.6</v>
      </c>
      <c r="V52" s="425">
        <v>662.1</v>
      </c>
      <c r="W52" s="425">
        <v>36.5</v>
      </c>
    </row>
    <row r="53" spans="1:32" ht="59.25" customHeight="1">
      <c r="A53" s="8">
        <v>3</v>
      </c>
      <c r="B53" s="377" t="s">
        <v>912</v>
      </c>
      <c r="C53" s="9" t="s">
        <v>963</v>
      </c>
      <c r="D53" s="9" t="s">
        <v>341</v>
      </c>
      <c r="E53" s="8" t="s">
        <v>52</v>
      </c>
      <c r="F53" s="422">
        <f t="shared" ref="F53" si="46">G53+H53</f>
        <v>1123.5</v>
      </c>
      <c r="G53" s="422">
        <v>1070</v>
      </c>
      <c r="H53" s="422">
        <v>53.5</v>
      </c>
      <c r="I53" s="422"/>
      <c r="J53" s="422">
        <f>K53+L53</f>
        <v>1123.5</v>
      </c>
      <c r="K53" s="422">
        <v>1070</v>
      </c>
      <c r="L53" s="422">
        <v>53.5</v>
      </c>
      <c r="M53" s="8"/>
      <c r="N53" s="8" t="s">
        <v>926</v>
      </c>
      <c r="O53" s="8"/>
      <c r="Q53" s="413">
        <f t="shared" si="13"/>
        <v>0</v>
      </c>
      <c r="R53" s="413">
        <f t="shared" si="44"/>
        <v>0</v>
      </c>
      <c r="S53" s="413">
        <f t="shared" si="45"/>
        <v>0</v>
      </c>
    </row>
    <row r="54" spans="1:32">
      <c r="A54" s="25" t="s">
        <v>710</v>
      </c>
      <c r="B54" s="361" t="s">
        <v>275</v>
      </c>
      <c r="C54" s="26"/>
      <c r="D54" s="23">
        <v>0</v>
      </c>
      <c r="E54" s="23"/>
      <c r="F54" s="420">
        <f t="shared" ref="F54:L54" si="47">SUM(F55:F57)</f>
        <v>1820.8</v>
      </c>
      <c r="G54" s="420">
        <f t="shared" si="47"/>
        <v>1733.8</v>
      </c>
      <c r="H54" s="420">
        <f t="shared" si="47"/>
        <v>87</v>
      </c>
      <c r="I54" s="420">
        <f t="shared" si="47"/>
        <v>0</v>
      </c>
      <c r="J54" s="420">
        <f t="shared" si="47"/>
        <v>1820.8</v>
      </c>
      <c r="K54" s="420">
        <f t="shared" si="47"/>
        <v>1733.8</v>
      </c>
      <c r="L54" s="420">
        <f t="shared" si="47"/>
        <v>87</v>
      </c>
      <c r="M54" s="372">
        <f t="shared" ref="M54" si="48">SUM(M55:M57)</f>
        <v>0</v>
      </c>
      <c r="N54" s="373"/>
      <c r="O54" s="16"/>
      <c r="Q54" s="413">
        <f t="shared" si="13"/>
        <v>0</v>
      </c>
      <c r="R54" s="413">
        <f t="shared" si="44"/>
        <v>0</v>
      </c>
      <c r="S54" s="413">
        <f t="shared" si="45"/>
        <v>0</v>
      </c>
    </row>
    <row r="55" spans="1:32" ht="55.5" customHeight="1">
      <c r="A55" s="27">
        <v>1</v>
      </c>
      <c r="B55" s="362" t="s">
        <v>276</v>
      </c>
      <c r="C55" s="27" t="s">
        <v>962</v>
      </c>
      <c r="D55" s="8" t="s">
        <v>278</v>
      </c>
      <c r="E55" s="27" t="s">
        <v>52</v>
      </c>
      <c r="F55" s="418">
        <f t="shared" ref="F55:F57" si="49">G55+H55</f>
        <v>1316.8</v>
      </c>
      <c r="G55" s="418">
        <v>1253.8</v>
      </c>
      <c r="H55" s="418">
        <v>63</v>
      </c>
      <c r="I55" s="419">
        <v>0</v>
      </c>
      <c r="J55" s="418">
        <f t="shared" ref="J55:J57" si="50">K55+L55</f>
        <v>1316.8</v>
      </c>
      <c r="K55" s="418">
        <v>1253.8</v>
      </c>
      <c r="L55" s="418">
        <v>63</v>
      </c>
      <c r="M55" s="15"/>
      <c r="N55" s="8" t="s">
        <v>927</v>
      </c>
      <c r="O55" s="15"/>
      <c r="Q55" s="413">
        <f t="shared" si="13"/>
        <v>0</v>
      </c>
      <c r="R55" s="413">
        <f t="shared" si="44"/>
        <v>0</v>
      </c>
      <c r="S55" s="413">
        <f t="shared" si="45"/>
        <v>0</v>
      </c>
    </row>
    <row r="56" spans="1:32" ht="55.5" customHeight="1">
      <c r="A56" s="27">
        <v>2</v>
      </c>
      <c r="B56" s="362" t="s">
        <v>279</v>
      </c>
      <c r="C56" s="27" t="s">
        <v>961</v>
      </c>
      <c r="D56" s="8" t="s">
        <v>281</v>
      </c>
      <c r="E56" s="27" t="s">
        <v>52</v>
      </c>
      <c r="F56" s="418">
        <f t="shared" si="49"/>
        <v>420</v>
      </c>
      <c r="G56" s="418">
        <v>400</v>
      </c>
      <c r="H56" s="418">
        <v>20</v>
      </c>
      <c r="I56" s="419">
        <v>0</v>
      </c>
      <c r="J56" s="418">
        <f t="shared" si="50"/>
        <v>420</v>
      </c>
      <c r="K56" s="418">
        <v>400</v>
      </c>
      <c r="L56" s="418">
        <v>20</v>
      </c>
      <c r="M56" s="15"/>
      <c r="N56" s="8" t="s">
        <v>927</v>
      </c>
      <c r="O56" s="15"/>
      <c r="Q56" s="413">
        <f t="shared" si="13"/>
        <v>0</v>
      </c>
      <c r="R56" s="413">
        <f t="shared" si="44"/>
        <v>0</v>
      </c>
      <c r="S56" s="413">
        <f t="shared" si="45"/>
        <v>0</v>
      </c>
    </row>
    <row r="57" spans="1:32" ht="55.5" customHeight="1">
      <c r="A57" s="27">
        <v>3</v>
      </c>
      <c r="B57" s="362" t="s">
        <v>282</v>
      </c>
      <c r="C57" s="27" t="s">
        <v>275</v>
      </c>
      <c r="D57" s="8" t="s">
        <v>283</v>
      </c>
      <c r="E57" s="27" t="s">
        <v>52</v>
      </c>
      <c r="F57" s="418">
        <f t="shared" si="49"/>
        <v>84</v>
      </c>
      <c r="G57" s="418">
        <v>80</v>
      </c>
      <c r="H57" s="418">
        <v>4</v>
      </c>
      <c r="I57" s="419">
        <v>0</v>
      </c>
      <c r="J57" s="418">
        <f t="shared" si="50"/>
        <v>84</v>
      </c>
      <c r="K57" s="418">
        <v>80</v>
      </c>
      <c r="L57" s="418">
        <v>4</v>
      </c>
      <c r="M57" s="15"/>
      <c r="N57" s="8" t="s">
        <v>927</v>
      </c>
      <c r="O57" s="15"/>
      <c r="Q57" s="413">
        <f t="shared" si="13"/>
        <v>0</v>
      </c>
      <c r="R57" s="413">
        <f t="shared" si="44"/>
        <v>0</v>
      </c>
      <c r="S57" s="413">
        <f t="shared" si="45"/>
        <v>0</v>
      </c>
    </row>
    <row r="58" spans="1:32">
      <c r="A58" s="6" t="s">
        <v>711</v>
      </c>
      <c r="B58" s="351" t="s">
        <v>303</v>
      </c>
      <c r="C58" s="24"/>
      <c r="D58" s="23">
        <v>0</v>
      </c>
      <c r="E58" s="23"/>
      <c r="F58" s="420">
        <f t="shared" ref="F58:L58" si="51">SUM(F59:F59)</f>
        <v>1996.05</v>
      </c>
      <c r="G58" s="420">
        <f t="shared" si="51"/>
        <v>1901</v>
      </c>
      <c r="H58" s="420">
        <f t="shared" si="51"/>
        <v>95.05</v>
      </c>
      <c r="I58" s="420">
        <f t="shared" si="51"/>
        <v>0</v>
      </c>
      <c r="J58" s="420">
        <f t="shared" si="51"/>
        <v>1996.05</v>
      </c>
      <c r="K58" s="420">
        <f t="shared" si="51"/>
        <v>1901</v>
      </c>
      <c r="L58" s="420">
        <f t="shared" si="51"/>
        <v>95.05</v>
      </c>
      <c r="M58" s="372">
        <f t="shared" ref="M58" si="52">SUM(M59:M61)</f>
        <v>0</v>
      </c>
      <c r="N58" s="373"/>
      <c r="O58" s="375"/>
      <c r="Q58" s="413">
        <f t="shared" si="13"/>
        <v>0</v>
      </c>
      <c r="R58" s="413">
        <f t="shared" si="44"/>
        <v>0</v>
      </c>
      <c r="S58" s="413">
        <f t="shared" si="45"/>
        <v>0</v>
      </c>
    </row>
    <row r="59" spans="1:32" ht="45">
      <c r="A59" s="8">
        <v>1</v>
      </c>
      <c r="B59" s="353" t="s">
        <v>304</v>
      </c>
      <c r="C59" s="8" t="s">
        <v>303</v>
      </c>
      <c r="D59" s="8" t="s">
        <v>305</v>
      </c>
      <c r="E59" s="27" t="s">
        <v>52</v>
      </c>
      <c r="F59" s="418">
        <f t="shared" ref="F59" si="53">G59+H59</f>
        <v>1996.05</v>
      </c>
      <c r="G59" s="418">
        <v>1901</v>
      </c>
      <c r="H59" s="418">
        <v>95.05</v>
      </c>
      <c r="I59" s="419">
        <v>0</v>
      </c>
      <c r="J59" s="418">
        <f t="shared" ref="J59" si="54">K59+L59</f>
        <v>1996.05</v>
      </c>
      <c r="K59" s="418">
        <v>1901</v>
      </c>
      <c r="L59" s="418">
        <v>95.05</v>
      </c>
      <c r="M59" s="15"/>
      <c r="N59" s="397" t="s">
        <v>928</v>
      </c>
      <c r="O59" s="15"/>
      <c r="Q59" s="413">
        <f t="shared" si="13"/>
        <v>0</v>
      </c>
      <c r="R59" s="413">
        <f t="shared" si="44"/>
        <v>0</v>
      </c>
      <c r="S59" s="413">
        <f t="shared" si="45"/>
        <v>0</v>
      </c>
    </row>
    <row r="60" spans="1:32">
      <c r="A60" s="6" t="s">
        <v>712</v>
      </c>
      <c r="B60" s="351" t="s">
        <v>328</v>
      </c>
      <c r="C60" s="24"/>
      <c r="D60" s="23">
        <v>0</v>
      </c>
      <c r="E60" s="23"/>
      <c r="F60" s="420">
        <f t="shared" ref="F60:L60" si="55">SUM(F61:F62)</f>
        <v>1824.67</v>
      </c>
      <c r="G60" s="420">
        <f t="shared" si="55"/>
        <v>1737.67</v>
      </c>
      <c r="H60" s="420">
        <f t="shared" si="55"/>
        <v>87</v>
      </c>
      <c r="I60" s="420">
        <f t="shared" si="55"/>
        <v>0</v>
      </c>
      <c r="J60" s="420">
        <f t="shared" si="55"/>
        <v>1824.67</v>
      </c>
      <c r="K60" s="420">
        <f t="shared" si="55"/>
        <v>1737.67</v>
      </c>
      <c r="L60" s="420">
        <f t="shared" si="55"/>
        <v>87</v>
      </c>
      <c r="M60" s="372">
        <f t="shared" ref="M60" si="56">SUM(M61:M63)</f>
        <v>0</v>
      </c>
      <c r="N60" s="373"/>
      <c r="O60" s="375"/>
      <c r="Q60" s="413">
        <f t="shared" si="13"/>
        <v>0</v>
      </c>
      <c r="R60" s="413">
        <f t="shared" si="44"/>
        <v>0</v>
      </c>
      <c r="S60" s="413">
        <f t="shared" si="45"/>
        <v>0</v>
      </c>
    </row>
    <row r="61" spans="1:32" ht="57.75" customHeight="1">
      <c r="A61" s="8">
        <v>1</v>
      </c>
      <c r="B61" s="353" t="s">
        <v>929</v>
      </c>
      <c r="C61" s="8" t="s">
        <v>960</v>
      </c>
      <c r="D61" s="8" t="s">
        <v>128</v>
      </c>
      <c r="E61" s="27" t="s">
        <v>52</v>
      </c>
      <c r="F61" s="418">
        <f t="shared" ref="F61:F62" si="57">G61+H61</f>
        <v>1050</v>
      </c>
      <c r="G61" s="418">
        <v>1000</v>
      </c>
      <c r="H61" s="418">
        <v>50</v>
      </c>
      <c r="I61" s="419">
        <v>0</v>
      </c>
      <c r="J61" s="418">
        <f t="shared" ref="J61:J62" si="58">K61+L61</f>
        <v>1050</v>
      </c>
      <c r="K61" s="418">
        <v>1000</v>
      </c>
      <c r="L61" s="418">
        <v>50</v>
      </c>
      <c r="M61" s="15"/>
      <c r="N61" s="8" t="s">
        <v>930</v>
      </c>
      <c r="O61" s="15"/>
      <c r="Q61" s="413">
        <f t="shared" si="13"/>
        <v>0</v>
      </c>
      <c r="R61" s="413">
        <f t="shared" si="44"/>
        <v>0</v>
      </c>
      <c r="S61" s="413">
        <f t="shared" si="45"/>
        <v>0</v>
      </c>
    </row>
    <row r="62" spans="1:32" ht="57.75" customHeight="1">
      <c r="A62" s="8">
        <v>2</v>
      </c>
      <c r="B62" s="353" t="s">
        <v>331</v>
      </c>
      <c r="C62" s="8" t="s">
        <v>959</v>
      </c>
      <c r="D62" s="8" t="s">
        <v>128</v>
      </c>
      <c r="E62" s="27" t="s">
        <v>52</v>
      </c>
      <c r="F62" s="418">
        <f t="shared" si="57"/>
        <v>774.67</v>
      </c>
      <c r="G62" s="418">
        <v>737.67</v>
      </c>
      <c r="H62" s="418">
        <v>37</v>
      </c>
      <c r="I62" s="419">
        <v>0</v>
      </c>
      <c r="J62" s="418">
        <f t="shared" si="58"/>
        <v>774.67</v>
      </c>
      <c r="K62" s="418">
        <v>737.67</v>
      </c>
      <c r="L62" s="418">
        <v>37</v>
      </c>
      <c r="M62" s="15"/>
      <c r="N62" s="8" t="s">
        <v>930</v>
      </c>
      <c r="O62" s="15"/>
      <c r="Q62" s="413">
        <f t="shared" si="13"/>
        <v>0</v>
      </c>
      <c r="R62" s="413">
        <f t="shared" si="44"/>
        <v>0</v>
      </c>
      <c r="S62" s="413">
        <f t="shared" si="45"/>
        <v>0</v>
      </c>
    </row>
    <row r="63" spans="1:32">
      <c r="A63" s="6" t="s">
        <v>713</v>
      </c>
      <c r="B63" s="351" t="s">
        <v>359</v>
      </c>
      <c r="C63" s="24"/>
      <c r="D63" s="23">
        <v>0</v>
      </c>
      <c r="E63" s="23"/>
      <c r="F63" s="420">
        <f t="shared" ref="F63:L63" si="59">SUM(F64:F67)</f>
        <v>1997.25</v>
      </c>
      <c r="G63" s="420">
        <f t="shared" si="59"/>
        <v>1902.25</v>
      </c>
      <c r="H63" s="420">
        <f t="shared" si="59"/>
        <v>95</v>
      </c>
      <c r="I63" s="420">
        <f t="shared" si="59"/>
        <v>0</v>
      </c>
      <c r="J63" s="420">
        <f t="shared" si="59"/>
        <v>1997.25</v>
      </c>
      <c r="K63" s="420">
        <f t="shared" si="59"/>
        <v>1902.25</v>
      </c>
      <c r="L63" s="420">
        <f t="shared" si="59"/>
        <v>95</v>
      </c>
      <c r="M63" s="372">
        <f t="shared" ref="M63" si="60">SUM(M64:M66)</f>
        <v>0</v>
      </c>
      <c r="N63" s="373"/>
      <c r="O63" s="375"/>
      <c r="Q63" s="413">
        <f t="shared" si="13"/>
        <v>0</v>
      </c>
      <c r="R63" s="413">
        <f t="shared" si="44"/>
        <v>0</v>
      </c>
      <c r="S63" s="413">
        <f t="shared" si="45"/>
        <v>0</v>
      </c>
    </row>
    <row r="64" spans="1:32" ht="49.5" customHeight="1">
      <c r="A64" s="8">
        <v>1</v>
      </c>
      <c r="B64" s="353" t="s">
        <v>360</v>
      </c>
      <c r="C64" s="8" t="s">
        <v>958</v>
      </c>
      <c r="D64" s="8" t="s">
        <v>326</v>
      </c>
      <c r="E64" s="27" t="s">
        <v>52</v>
      </c>
      <c r="F64" s="418">
        <f t="shared" ref="F64:F67" si="61">G64+H64</f>
        <v>737.25</v>
      </c>
      <c r="G64" s="418">
        <v>702.25</v>
      </c>
      <c r="H64" s="418">
        <v>35</v>
      </c>
      <c r="I64" s="419">
        <v>0</v>
      </c>
      <c r="J64" s="418">
        <f t="shared" ref="J64:J67" si="62">K64+L64</f>
        <v>737.25</v>
      </c>
      <c r="K64" s="418">
        <v>702.25</v>
      </c>
      <c r="L64" s="418">
        <v>35</v>
      </c>
      <c r="M64" s="15"/>
      <c r="N64" s="8" t="s">
        <v>931</v>
      </c>
      <c r="O64" s="15"/>
      <c r="Q64" s="413">
        <f t="shared" si="13"/>
        <v>0</v>
      </c>
      <c r="R64" s="413">
        <f t="shared" si="44"/>
        <v>0</v>
      </c>
      <c r="S64" s="413">
        <f t="shared" si="45"/>
        <v>0</v>
      </c>
    </row>
    <row r="65" spans="1:25" ht="49.5" customHeight="1">
      <c r="A65" s="8">
        <v>2</v>
      </c>
      <c r="B65" s="353" t="s">
        <v>362</v>
      </c>
      <c r="C65" s="8" t="s">
        <v>957</v>
      </c>
      <c r="D65" s="8" t="s">
        <v>94</v>
      </c>
      <c r="E65" s="27" t="s">
        <v>52</v>
      </c>
      <c r="F65" s="418">
        <f t="shared" si="61"/>
        <v>420</v>
      </c>
      <c r="G65" s="418">
        <v>400</v>
      </c>
      <c r="H65" s="418">
        <v>20</v>
      </c>
      <c r="I65" s="419">
        <v>0</v>
      </c>
      <c r="J65" s="418">
        <f t="shared" si="62"/>
        <v>420</v>
      </c>
      <c r="K65" s="418">
        <v>400</v>
      </c>
      <c r="L65" s="418">
        <v>20</v>
      </c>
      <c r="M65" s="15"/>
      <c r="N65" s="8" t="s">
        <v>931</v>
      </c>
      <c r="O65" s="15"/>
      <c r="Q65" s="413">
        <f t="shared" si="13"/>
        <v>0</v>
      </c>
      <c r="R65" s="413">
        <f t="shared" si="44"/>
        <v>0</v>
      </c>
      <c r="S65" s="413">
        <f t="shared" si="45"/>
        <v>0</v>
      </c>
    </row>
    <row r="66" spans="1:25" ht="49.5" customHeight="1">
      <c r="A66" s="8">
        <v>3</v>
      </c>
      <c r="B66" s="353" t="s">
        <v>364</v>
      </c>
      <c r="C66" s="8" t="s">
        <v>956</v>
      </c>
      <c r="D66" s="8" t="s">
        <v>94</v>
      </c>
      <c r="E66" s="27" t="s">
        <v>52</v>
      </c>
      <c r="F66" s="418">
        <f t="shared" si="61"/>
        <v>420</v>
      </c>
      <c r="G66" s="418">
        <v>400</v>
      </c>
      <c r="H66" s="418">
        <v>20</v>
      </c>
      <c r="I66" s="419">
        <v>0</v>
      </c>
      <c r="J66" s="418">
        <f t="shared" si="62"/>
        <v>420</v>
      </c>
      <c r="K66" s="418">
        <v>400</v>
      </c>
      <c r="L66" s="418">
        <v>20</v>
      </c>
      <c r="M66" s="15"/>
      <c r="N66" s="8" t="s">
        <v>931</v>
      </c>
      <c r="O66" s="15"/>
      <c r="Q66" s="413">
        <f t="shared" si="13"/>
        <v>0</v>
      </c>
      <c r="R66" s="413">
        <f t="shared" si="44"/>
        <v>0</v>
      </c>
      <c r="S66" s="413">
        <f t="shared" si="45"/>
        <v>0</v>
      </c>
    </row>
    <row r="67" spans="1:25" ht="49.5" customHeight="1">
      <c r="A67" s="8">
        <v>4</v>
      </c>
      <c r="B67" s="353" t="s">
        <v>366</v>
      </c>
      <c r="C67" s="8" t="s">
        <v>955</v>
      </c>
      <c r="D67" s="8" t="s">
        <v>94</v>
      </c>
      <c r="E67" s="27" t="s">
        <v>52</v>
      </c>
      <c r="F67" s="418">
        <f t="shared" si="61"/>
        <v>420</v>
      </c>
      <c r="G67" s="418">
        <v>400</v>
      </c>
      <c r="H67" s="418">
        <v>20</v>
      </c>
      <c r="I67" s="419">
        <v>0</v>
      </c>
      <c r="J67" s="418">
        <f t="shared" si="62"/>
        <v>420</v>
      </c>
      <c r="K67" s="418">
        <v>400</v>
      </c>
      <c r="L67" s="418">
        <v>20</v>
      </c>
      <c r="M67" s="15"/>
      <c r="N67" s="8" t="s">
        <v>931</v>
      </c>
      <c r="O67" s="15"/>
      <c r="Q67" s="413">
        <f t="shared" si="13"/>
        <v>0</v>
      </c>
      <c r="R67" s="413">
        <f t="shared" si="44"/>
        <v>0</v>
      </c>
      <c r="S67" s="413">
        <f t="shared" si="45"/>
        <v>0</v>
      </c>
    </row>
    <row r="68" spans="1:25">
      <c r="A68" s="6" t="s">
        <v>714</v>
      </c>
      <c r="B68" s="351" t="s">
        <v>393</v>
      </c>
      <c r="C68" s="24"/>
      <c r="D68" s="23">
        <v>0</v>
      </c>
      <c r="E68" s="23"/>
      <c r="F68" s="420">
        <f t="shared" ref="F68:L68" si="63">SUM(F69:F71)</f>
        <v>2147</v>
      </c>
      <c r="G68" s="420">
        <f t="shared" si="63"/>
        <v>2045</v>
      </c>
      <c r="H68" s="420">
        <f t="shared" si="63"/>
        <v>102</v>
      </c>
      <c r="I68" s="420">
        <f t="shared" si="63"/>
        <v>0</v>
      </c>
      <c r="J68" s="420">
        <f t="shared" si="63"/>
        <v>1816.75</v>
      </c>
      <c r="K68" s="420">
        <f t="shared" si="63"/>
        <v>1733.75</v>
      </c>
      <c r="L68" s="420">
        <f t="shared" si="63"/>
        <v>83</v>
      </c>
      <c r="M68" s="372">
        <f t="shared" ref="M68" si="64">SUM(M69:M71)</f>
        <v>0</v>
      </c>
      <c r="N68" s="373"/>
      <c r="O68" s="375"/>
      <c r="Q68" s="413"/>
      <c r="R68" s="413"/>
      <c r="S68" s="413"/>
    </row>
    <row r="69" spans="1:25" ht="38.25" customHeight="1">
      <c r="A69" s="8">
        <v>1</v>
      </c>
      <c r="B69" s="366" t="s">
        <v>394</v>
      </c>
      <c r="C69" s="28" t="s">
        <v>954</v>
      </c>
      <c r="D69" s="8" t="s">
        <v>396</v>
      </c>
      <c r="E69" s="27" t="s">
        <v>52</v>
      </c>
      <c r="F69" s="418">
        <f t="shared" ref="F69:F71" si="65">G69+H69</f>
        <v>1047</v>
      </c>
      <c r="G69" s="418">
        <v>997</v>
      </c>
      <c r="H69" s="418">
        <v>50</v>
      </c>
      <c r="I69" s="419">
        <v>0</v>
      </c>
      <c r="J69" s="418">
        <f t="shared" ref="J69:J71" si="66">K69+L69</f>
        <v>1047</v>
      </c>
      <c r="K69" s="418">
        <v>997</v>
      </c>
      <c r="L69" s="418">
        <v>50</v>
      </c>
      <c r="M69" s="15"/>
      <c r="N69" s="397" t="s">
        <v>928</v>
      </c>
      <c r="O69" s="15"/>
      <c r="Q69" s="413">
        <f t="shared" si="13"/>
        <v>0</v>
      </c>
      <c r="R69" s="413">
        <f t="shared" ref="R69:R85" si="67">+G69-K69</f>
        <v>0</v>
      </c>
      <c r="S69" s="413">
        <f t="shared" ref="S69:S85" si="68">+H69-L69</f>
        <v>0</v>
      </c>
    </row>
    <row r="70" spans="1:25" ht="48.75" customHeight="1">
      <c r="A70" s="8">
        <v>2</v>
      </c>
      <c r="B70" s="366" t="s">
        <v>397</v>
      </c>
      <c r="C70" s="28" t="s">
        <v>953</v>
      </c>
      <c r="D70" s="22" t="s">
        <v>399</v>
      </c>
      <c r="E70" s="27" t="s">
        <v>52</v>
      </c>
      <c r="F70" s="418">
        <f t="shared" si="65"/>
        <v>701</v>
      </c>
      <c r="G70" s="418">
        <v>668</v>
      </c>
      <c r="H70" s="418">
        <v>33</v>
      </c>
      <c r="I70" s="419">
        <v>0</v>
      </c>
      <c r="J70" s="418">
        <f t="shared" si="66"/>
        <v>701</v>
      </c>
      <c r="K70" s="418">
        <v>668</v>
      </c>
      <c r="L70" s="418">
        <v>33</v>
      </c>
      <c r="M70" s="15"/>
      <c r="N70" s="397" t="s">
        <v>928</v>
      </c>
      <c r="O70" s="15"/>
      <c r="Q70" s="413">
        <f t="shared" si="13"/>
        <v>0</v>
      </c>
      <c r="R70" s="413">
        <f t="shared" si="67"/>
        <v>0</v>
      </c>
      <c r="S70" s="413">
        <f t="shared" si="68"/>
        <v>0</v>
      </c>
    </row>
    <row r="71" spans="1:25" ht="48.75" customHeight="1">
      <c r="A71" s="397">
        <v>3</v>
      </c>
      <c r="B71" s="384" t="s">
        <v>400</v>
      </c>
      <c r="C71" s="416" t="s">
        <v>952</v>
      </c>
      <c r="D71" s="397" t="s">
        <v>402</v>
      </c>
      <c r="E71" s="399" t="s">
        <v>917</v>
      </c>
      <c r="F71" s="423">
        <f t="shared" si="65"/>
        <v>399</v>
      </c>
      <c r="G71" s="423">
        <v>380</v>
      </c>
      <c r="H71" s="423">
        <v>19</v>
      </c>
      <c r="I71" s="424">
        <v>0</v>
      </c>
      <c r="J71" s="423">
        <f t="shared" si="66"/>
        <v>68.75</v>
      </c>
      <c r="K71" s="423">
        <v>68.75</v>
      </c>
      <c r="L71" s="423">
        <v>0</v>
      </c>
      <c r="M71" s="395"/>
      <c r="N71" s="397" t="s">
        <v>928</v>
      </c>
      <c r="O71" s="395"/>
      <c r="Q71" s="413">
        <f t="shared" si="13"/>
        <v>330.25</v>
      </c>
      <c r="R71" s="413">
        <f t="shared" si="67"/>
        <v>311.25</v>
      </c>
      <c r="S71" s="413">
        <f t="shared" si="68"/>
        <v>19</v>
      </c>
      <c r="U71" s="426">
        <f>V71+W71</f>
        <v>318.75</v>
      </c>
      <c r="V71" s="426">
        <f>68.75+250</f>
        <v>318.75</v>
      </c>
      <c r="X71" s="417">
        <f>+G71-V71</f>
        <v>61.25</v>
      </c>
      <c r="Y71" s="417">
        <f>+H71-W71</f>
        <v>19</v>
      </c>
    </row>
    <row r="72" spans="1:25">
      <c r="A72" s="6" t="s">
        <v>715</v>
      </c>
      <c r="B72" s="365" t="s">
        <v>434</v>
      </c>
      <c r="C72" s="24"/>
      <c r="D72" s="23">
        <v>0</v>
      </c>
      <c r="E72" s="23"/>
      <c r="F72" s="420">
        <f t="shared" ref="F72:L72" si="69">SUM(F73:F73)</f>
        <v>270.74</v>
      </c>
      <c r="G72" s="420">
        <f t="shared" si="69"/>
        <v>257.85000000000002</v>
      </c>
      <c r="H72" s="420">
        <f t="shared" si="69"/>
        <v>12.89</v>
      </c>
      <c r="I72" s="420">
        <f t="shared" si="69"/>
        <v>0</v>
      </c>
      <c r="J72" s="420">
        <f t="shared" si="69"/>
        <v>270.74</v>
      </c>
      <c r="K72" s="420">
        <f t="shared" si="69"/>
        <v>257.85000000000002</v>
      </c>
      <c r="L72" s="420">
        <f t="shared" si="69"/>
        <v>12.89</v>
      </c>
      <c r="M72" s="372">
        <f t="shared" ref="M72" si="70">SUM(M73:M75)</f>
        <v>0</v>
      </c>
      <c r="N72" s="373"/>
      <c r="O72" s="16"/>
      <c r="Q72" s="413">
        <f t="shared" si="13"/>
        <v>0</v>
      </c>
      <c r="R72" s="413">
        <f t="shared" si="67"/>
        <v>0</v>
      </c>
      <c r="S72" s="413">
        <f t="shared" si="68"/>
        <v>0</v>
      </c>
    </row>
    <row r="73" spans="1:25" ht="48.75" customHeight="1">
      <c r="A73" s="8">
        <v>1</v>
      </c>
      <c r="B73" s="353" t="s">
        <v>435</v>
      </c>
      <c r="C73" s="8" t="s">
        <v>951</v>
      </c>
      <c r="D73" s="8" t="s">
        <v>437</v>
      </c>
      <c r="E73" s="27" t="s">
        <v>52</v>
      </c>
      <c r="F73" s="418">
        <f t="shared" ref="F73" si="71">G73+H73</f>
        <v>270.74</v>
      </c>
      <c r="G73" s="418">
        <v>257.85000000000002</v>
      </c>
      <c r="H73" s="418">
        <v>12.89</v>
      </c>
      <c r="I73" s="419">
        <v>0</v>
      </c>
      <c r="J73" s="418">
        <f t="shared" ref="J73" si="72">K73+L73</f>
        <v>270.74</v>
      </c>
      <c r="K73" s="418">
        <v>257.85000000000002</v>
      </c>
      <c r="L73" s="418">
        <v>12.89</v>
      </c>
      <c r="M73" s="15"/>
      <c r="N73" s="8" t="s">
        <v>932</v>
      </c>
      <c r="O73" s="15"/>
      <c r="Q73" s="413">
        <f t="shared" si="13"/>
        <v>0</v>
      </c>
      <c r="R73" s="413">
        <f t="shared" si="67"/>
        <v>0</v>
      </c>
      <c r="S73" s="413">
        <f t="shared" si="68"/>
        <v>0</v>
      </c>
    </row>
    <row r="74" spans="1:25">
      <c r="A74" s="6" t="s">
        <v>768</v>
      </c>
      <c r="B74" s="351" t="s">
        <v>443</v>
      </c>
      <c r="C74" s="6"/>
      <c r="D74" s="23">
        <v>0</v>
      </c>
      <c r="E74" s="23"/>
      <c r="F74" s="420">
        <f t="shared" ref="F74:L74" si="73">SUM(F75:F76)</f>
        <v>1816.87</v>
      </c>
      <c r="G74" s="420">
        <f t="shared" si="73"/>
        <v>1730.35</v>
      </c>
      <c r="H74" s="420">
        <f t="shared" si="73"/>
        <v>86.52</v>
      </c>
      <c r="I74" s="420">
        <f t="shared" si="73"/>
        <v>0</v>
      </c>
      <c r="J74" s="420">
        <f t="shared" si="73"/>
        <v>1816.87</v>
      </c>
      <c r="K74" s="420">
        <f t="shared" si="73"/>
        <v>1730.35</v>
      </c>
      <c r="L74" s="420">
        <f t="shared" si="73"/>
        <v>86.52</v>
      </c>
      <c r="M74" s="372">
        <f t="shared" ref="M74" si="74">SUM(M75:M77)</f>
        <v>0</v>
      </c>
      <c r="N74" s="373"/>
      <c r="O74" s="375"/>
      <c r="Q74" s="413">
        <f t="shared" si="13"/>
        <v>0</v>
      </c>
      <c r="R74" s="413">
        <f t="shared" si="67"/>
        <v>0</v>
      </c>
      <c r="S74" s="413">
        <f t="shared" si="68"/>
        <v>0</v>
      </c>
    </row>
    <row r="75" spans="1:25" ht="51" customHeight="1">
      <c r="A75" s="8">
        <v>1</v>
      </c>
      <c r="B75" s="353" t="s">
        <v>444</v>
      </c>
      <c r="C75" s="8" t="s">
        <v>950</v>
      </c>
      <c r="D75" s="22" t="s">
        <v>446</v>
      </c>
      <c r="E75" s="8" t="s">
        <v>52</v>
      </c>
      <c r="F75" s="418">
        <f t="shared" ref="F75:F76" si="75">G75+H75</f>
        <v>1396.87</v>
      </c>
      <c r="G75" s="418">
        <v>1330.35</v>
      </c>
      <c r="H75" s="418">
        <v>66.52</v>
      </c>
      <c r="I75" s="419">
        <v>0</v>
      </c>
      <c r="J75" s="418">
        <f t="shared" ref="J75:J76" si="76">K75+L75</f>
        <v>1396.87</v>
      </c>
      <c r="K75" s="418">
        <v>1330.35</v>
      </c>
      <c r="L75" s="418">
        <v>66.52</v>
      </c>
      <c r="M75" s="15"/>
      <c r="N75" s="397" t="s">
        <v>928</v>
      </c>
      <c r="O75" s="15"/>
      <c r="Q75" s="413">
        <f t="shared" si="13"/>
        <v>0</v>
      </c>
      <c r="R75" s="413">
        <f t="shared" si="67"/>
        <v>0</v>
      </c>
      <c r="S75" s="413">
        <f t="shared" si="68"/>
        <v>0</v>
      </c>
    </row>
    <row r="76" spans="1:25" ht="51" customHeight="1">
      <c r="A76" s="8">
        <v>2</v>
      </c>
      <c r="B76" s="353" t="s">
        <v>447</v>
      </c>
      <c r="C76" s="8" t="s">
        <v>950</v>
      </c>
      <c r="D76" s="8" t="s">
        <v>94</v>
      </c>
      <c r="E76" s="8" t="s">
        <v>52</v>
      </c>
      <c r="F76" s="418">
        <f t="shared" si="75"/>
        <v>420</v>
      </c>
      <c r="G76" s="418">
        <v>400</v>
      </c>
      <c r="H76" s="418">
        <v>20</v>
      </c>
      <c r="I76" s="419">
        <v>0</v>
      </c>
      <c r="J76" s="418">
        <f t="shared" si="76"/>
        <v>420</v>
      </c>
      <c r="K76" s="418">
        <v>400</v>
      </c>
      <c r="L76" s="418">
        <v>20</v>
      </c>
      <c r="M76" s="15"/>
      <c r="N76" s="8" t="s">
        <v>933</v>
      </c>
      <c r="O76" s="15"/>
      <c r="Q76" s="413">
        <f t="shared" si="13"/>
        <v>0</v>
      </c>
      <c r="R76" s="413">
        <f t="shared" si="67"/>
        <v>0</v>
      </c>
      <c r="S76" s="413">
        <f t="shared" si="68"/>
        <v>0</v>
      </c>
    </row>
    <row r="77" spans="1:25">
      <c r="A77" s="20" t="s">
        <v>772</v>
      </c>
      <c r="B77" s="368" t="s">
        <v>472</v>
      </c>
      <c r="C77" s="24"/>
      <c r="D77" s="23">
        <v>0</v>
      </c>
      <c r="E77" s="23"/>
      <c r="F77" s="420">
        <f t="shared" ref="F77:L77" si="77">SUM(F78:F78)</f>
        <v>1817.46</v>
      </c>
      <c r="G77" s="420">
        <f t="shared" si="77"/>
        <v>1730.91</v>
      </c>
      <c r="H77" s="420">
        <f t="shared" si="77"/>
        <v>86.55</v>
      </c>
      <c r="I77" s="420">
        <f t="shared" si="77"/>
        <v>0</v>
      </c>
      <c r="J77" s="420">
        <f t="shared" si="77"/>
        <v>1817.46</v>
      </c>
      <c r="K77" s="420">
        <f t="shared" si="77"/>
        <v>1730.91</v>
      </c>
      <c r="L77" s="420">
        <f t="shared" si="77"/>
        <v>86.55</v>
      </c>
      <c r="M77" s="372">
        <f t="shared" ref="M77" si="78">SUM(M78:M80)</f>
        <v>0</v>
      </c>
      <c r="N77" s="373"/>
      <c r="O77" s="375"/>
      <c r="Q77" s="413">
        <f t="shared" si="13"/>
        <v>0</v>
      </c>
      <c r="R77" s="413">
        <f t="shared" si="67"/>
        <v>0</v>
      </c>
      <c r="S77" s="413">
        <f t="shared" si="68"/>
        <v>0</v>
      </c>
    </row>
    <row r="78" spans="1:25" ht="53.25" customHeight="1">
      <c r="A78" s="19">
        <v>1</v>
      </c>
      <c r="B78" s="369" t="s">
        <v>473</v>
      </c>
      <c r="C78" s="19" t="s">
        <v>949</v>
      </c>
      <c r="D78" s="8" t="s">
        <v>475</v>
      </c>
      <c r="E78" s="8" t="s">
        <v>52</v>
      </c>
      <c r="F78" s="418">
        <f t="shared" ref="F78" si="79">G78+H78</f>
        <v>1817.46</v>
      </c>
      <c r="G78" s="418">
        <v>1730.91</v>
      </c>
      <c r="H78" s="418">
        <v>86.55</v>
      </c>
      <c r="I78" s="419">
        <v>0</v>
      </c>
      <c r="J78" s="418">
        <f t="shared" ref="J78" si="80">K78+L78</f>
        <v>1817.46</v>
      </c>
      <c r="K78" s="418">
        <v>1730.91</v>
      </c>
      <c r="L78" s="418">
        <v>86.55</v>
      </c>
      <c r="M78" s="15"/>
      <c r="N78" s="8" t="s">
        <v>934</v>
      </c>
      <c r="O78" s="15"/>
      <c r="Q78" s="413">
        <f t="shared" si="13"/>
        <v>0</v>
      </c>
      <c r="R78" s="413">
        <f t="shared" si="67"/>
        <v>0</v>
      </c>
      <c r="S78" s="413">
        <f t="shared" si="68"/>
        <v>0</v>
      </c>
    </row>
    <row r="79" spans="1:25" ht="30">
      <c r="A79" s="6" t="s">
        <v>936</v>
      </c>
      <c r="B79" s="351" t="s">
        <v>500</v>
      </c>
      <c r="C79" s="24"/>
      <c r="D79" s="23">
        <v>0</v>
      </c>
      <c r="E79" s="23"/>
      <c r="F79" s="420">
        <f t="shared" ref="F79:L79" si="81">SUM(F80:F85)</f>
        <v>1995</v>
      </c>
      <c r="G79" s="420">
        <f t="shared" si="81"/>
        <v>1901</v>
      </c>
      <c r="H79" s="420">
        <f t="shared" si="81"/>
        <v>94</v>
      </c>
      <c r="I79" s="420">
        <f t="shared" si="81"/>
        <v>0</v>
      </c>
      <c r="J79" s="420">
        <f t="shared" si="81"/>
        <v>1995</v>
      </c>
      <c r="K79" s="420">
        <f t="shared" si="81"/>
        <v>1901</v>
      </c>
      <c r="L79" s="420">
        <f t="shared" si="81"/>
        <v>94</v>
      </c>
      <c r="M79" s="372">
        <f t="shared" ref="M79" si="82">SUM(M80:M82)</f>
        <v>0</v>
      </c>
      <c r="N79" s="373"/>
      <c r="O79" s="375"/>
      <c r="Q79" s="413">
        <f t="shared" si="13"/>
        <v>0</v>
      </c>
      <c r="R79" s="413">
        <f t="shared" si="67"/>
        <v>0</v>
      </c>
      <c r="S79" s="413">
        <f t="shared" si="68"/>
        <v>0</v>
      </c>
    </row>
    <row r="80" spans="1:25" ht="47.25" customHeight="1">
      <c r="A80" s="8">
        <v>1</v>
      </c>
      <c r="B80" s="353" t="s">
        <v>501</v>
      </c>
      <c r="C80" s="8" t="s">
        <v>948</v>
      </c>
      <c r="D80" s="8" t="s">
        <v>94</v>
      </c>
      <c r="E80" s="8" t="s">
        <v>52</v>
      </c>
      <c r="F80" s="418">
        <f>G80+H80</f>
        <v>430.5</v>
      </c>
      <c r="G80" s="418">
        <v>410</v>
      </c>
      <c r="H80" s="418">
        <v>20.5</v>
      </c>
      <c r="I80" s="419">
        <v>0</v>
      </c>
      <c r="J80" s="418">
        <f>K80+L80</f>
        <v>430.5</v>
      </c>
      <c r="K80" s="418">
        <v>410</v>
      </c>
      <c r="L80" s="418">
        <v>20.5</v>
      </c>
      <c r="M80" s="15"/>
      <c r="N80" s="8" t="s">
        <v>935</v>
      </c>
      <c r="O80" s="15"/>
      <c r="Q80" s="413">
        <f t="shared" si="13"/>
        <v>0</v>
      </c>
      <c r="R80" s="413">
        <f t="shared" si="67"/>
        <v>0</v>
      </c>
      <c r="S80" s="413">
        <f t="shared" si="68"/>
        <v>0</v>
      </c>
    </row>
    <row r="81" spans="1:19" ht="47.25" customHeight="1">
      <c r="A81" s="8">
        <v>2</v>
      </c>
      <c r="B81" s="353" t="s">
        <v>503</v>
      </c>
      <c r="C81" s="8" t="s">
        <v>947</v>
      </c>
      <c r="D81" s="8" t="s">
        <v>94</v>
      </c>
      <c r="E81" s="8" t="s">
        <v>52</v>
      </c>
      <c r="F81" s="418">
        <f>G81+H81</f>
        <v>430.5</v>
      </c>
      <c r="G81" s="418">
        <v>410</v>
      </c>
      <c r="H81" s="418">
        <v>20.5</v>
      </c>
      <c r="I81" s="419">
        <v>0</v>
      </c>
      <c r="J81" s="418">
        <f>K81+L81</f>
        <v>430.5</v>
      </c>
      <c r="K81" s="418">
        <v>410</v>
      </c>
      <c r="L81" s="418">
        <v>20.5</v>
      </c>
      <c r="M81" s="15"/>
      <c r="N81" s="8" t="s">
        <v>935</v>
      </c>
      <c r="O81" s="15"/>
      <c r="Q81" s="413">
        <f t="shared" si="13"/>
        <v>0</v>
      </c>
      <c r="R81" s="413">
        <f t="shared" si="67"/>
        <v>0</v>
      </c>
      <c r="S81" s="413">
        <f t="shared" si="68"/>
        <v>0</v>
      </c>
    </row>
    <row r="82" spans="1:19" ht="47.25" customHeight="1">
      <c r="A82" s="8">
        <v>3</v>
      </c>
      <c r="B82" s="353" t="s">
        <v>505</v>
      </c>
      <c r="C82" s="8" t="s">
        <v>946</v>
      </c>
      <c r="D82" s="8" t="s">
        <v>94</v>
      </c>
      <c r="E82" s="8" t="s">
        <v>52</v>
      </c>
      <c r="F82" s="418">
        <f t="shared" ref="F82" si="83">G82+H82</f>
        <v>430.5</v>
      </c>
      <c r="G82" s="418">
        <v>410</v>
      </c>
      <c r="H82" s="418">
        <v>20.5</v>
      </c>
      <c r="I82" s="419">
        <v>0</v>
      </c>
      <c r="J82" s="418">
        <f>K82+L82</f>
        <v>430.5</v>
      </c>
      <c r="K82" s="418">
        <v>410</v>
      </c>
      <c r="L82" s="418">
        <v>20.5</v>
      </c>
      <c r="M82" s="15"/>
      <c r="N82" s="8" t="s">
        <v>935</v>
      </c>
      <c r="O82" s="15"/>
      <c r="Q82" s="413">
        <f t="shared" si="13"/>
        <v>0</v>
      </c>
      <c r="R82" s="413">
        <f t="shared" si="67"/>
        <v>0</v>
      </c>
      <c r="S82" s="413">
        <f t="shared" si="68"/>
        <v>0</v>
      </c>
    </row>
    <row r="83" spans="1:19" ht="47.25" customHeight="1">
      <c r="A83" s="8">
        <v>4</v>
      </c>
      <c r="B83" s="353" t="s">
        <v>818</v>
      </c>
      <c r="C83" s="8" t="s">
        <v>943</v>
      </c>
      <c r="D83" s="8" t="s">
        <v>159</v>
      </c>
      <c r="E83" s="8" t="s">
        <v>52</v>
      </c>
      <c r="F83" s="418">
        <f>G83+H83</f>
        <v>100.7</v>
      </c>
      <c r="G83" s="418">
        <v>96</v>
      </c>
      <c r="H83" s="418">
        <v>4.7</v>
      </c>
      <c r="I83" s="419">
        <v>0</v>
      </c>
      <c r="J83" s="418">
        <f t="shared" ref="J83" si="84">K83+L83</f>
        <v>100.7</v>
      </c>
      <c r="K83" s="418">
        <v>96</v>
      </c>
      <c r="L83" s="418">
        <v>4.7</v>
      </c>
      <c r="M83" s="15"/>
      <c r="N83" s="8" t="s">
        <v>935</v>
      </c>
      <c r="O83" s="15"/>
      <c r="Q83" s="413">
        <f t="shared" si="13"/>
        <v>0</v>
      </c>
      <c r="R83" s="413">
        <f t="shared" si="67"/>
        <v>0</v>
      </c>
      <c r="S83" s="413">
        <f t="shared" si="68"/>
        <v>0</v>
      </c>
    </row>
    <row r="84" spans="1:19" ht="47.25" customHeight="1">
      <c r="A84" s="8">
        <v>5</v>
      </c>
      <c r="B84" s="353" t="s">
        <v>508</v>
      </c>
      <c r="C84" s="8" t="s">
        <v>944</v>
      </c>
      <c r="D84" s="8" t="s">
        <v>510</v>
      </c>
      <c r="E84" s="8" t="s">
        <v>52</v>
      </c>
      <c r="F84" s="418">
        <f>G84+H84</f>
        <v>503</v>
      </c>
      <c r="G84" s="418">
        <v>480</v>
      </c>
      <c r="H84" s="418">
        <v>23</v>
      </c>
      <c r="I84" s="419">
        <v>0</v>
      </c>
      <c r="J84" s="418">
        <f>K84+L84</f>
        <v>503</v>
      </c>
      <c r="K84" s="418">
        <v>480</v>
      </c>
      <c r="L84" s="418">
        <v>23</v>
      </c>
      <c r="M84" s="15"/>
      <c r="N84" s="8" t="s">
        <v>935</v>
      </c>
      <c r="O84" s="15"/>
      <c r="Q84" s="413">
        <f t="shared" si="13"/>
        <v>0</v>
      </c>
      <c r="R84" s="413">
        <f t="shared" si="67"/>
        <v>0</v>
      </c>
      <c r="S84" s="413">
        <f t="shared" si="68"/>
        <v>0</v>
      </c>
    </row>
    <row r="85" spans="1:19" ht="47.25" customHeight="1">
      <c r="A85" s="8">
        <v>6</v>
      </c>
      <c r="B85" s="353" t="s">
        <v>819</v>
      </c>
      <c r="C85" s="8" t="s">
        <v>945</v>
      </c>
      <c r="D85" s="8" t="s">
        <v>159</v>
      </c>
      <c r="E85" s="8" t="s">
        <v>52</v>
      </c>
      <c r="F85" s="418">
        <f>G85+H85</f>
        <v>99.8</v>
      </c>
      <c r="G85" s="418">
        <v>95</v>
      </c>
      <c r="H85" s="418">
        <v>4.8</v>
      </c>
      <c r="I85" s="419">
        <v>0</v>
      </c>
      <c r="J85" s="418">
        <f>K85+L85</f>
        <v>99.8</v>
      </c>
      <c r="K85" s="418">
        <v>95</v>
      </c>
      <c r="L85" s="418">
        <v>4.8</v>
      </c>
      <c r="M85" s="15"/>
      <c r="N85" s="8" t="s">
        <v>935</v>
      </c>
      <c r="O85" s="15"/>
      <c r="Q85" s="413">
        <f t="shared" si="13"/>
        <v>0</v>
      </c>
      <c r="R85" s="413">
        <f t="shared" si="67"/>
        <v>0</v>
      </c>
      <c r="S85" s="413">
        <f t="shared" si="68"/>
        <v>0</v>
      </c>
    </row>
    <row r="87" spans="1:19">
      <c r="Q87" s="413">
        <f>SUM(Q22:Q86)</f>
        <v>755.59800000000007</v>
      </c>
    </row>
  </sheetData>
  <mergeCells count="18">
    <mergeCell ref="X48:Z48"/>
    <mergeCell ref="U48:W48"/>
    <mergeCell ref="AD48:AF48"/>
    <mergeCell ref="AA48:AC48"/>
    <mergeCell ref="O4:O5"/>
    <mergeCell ref="B8:C8"/>
    <mergeCell ref="B10:C10"/>
    <mergeCell ref="A1:O1"/>
    <mergeCell ref="A2:O2"/>
    <mergeCell ref="H3:O3"/>
    <mergeCell ref="A4:A5"/>
    <mergeCell ref="B4:B5"/>
    <mergeCell ref="C4:C5"/>
    <mergeCell ref="D4:D5"/>
    <mergeCell ref="E4:E5"/>
    <mergeCell ref="F4:I4"/>
    <mergeCell ref="J4:M4"/>
    <mergeCell ref="N4:N5"/>
  </mergeCells>
  <pageMargins left="0.55118110236220474" right="0.15748031496062992" top="0.74803149606299213" bottom="0.74803149606299213" header="0.31496062992125984" footer="0.31496062992125984"/>
  <pageSetup paperSize="9" scale="88" orientation="landscape" verticalDpi="0" r:id="rId1"/>
  <headerFooter>
    <oddFooter>Page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35"/>
  <sheetViews>
    <sheetView tabSelected="1" zoomScale="68" zoomScaleNormal="68" workbookViewId="0">
      <pane xSplit="2" ySplit="9" topLeftCell="C133" activePane="bottomRight" state="frozen"/>
      <selection pane="topRight" activeCell="C1" sqref="C1"/>
      <selection pane="bottomLeft" activeCell="A10" sqref="A10"/>
      <selection pane="bottomRight" activeCell="A3" sqref="A3:S3"/>
    </sheetView>
  </sheetViews>
  <sheetFormatPr defaultRowHeight="15"/>
  <cols>
    <col min="1" max="1" width="7" style="446" customWidth="1"/>
    <col min="2" max="2" width="27.5703125" style="446" customWidth="1"/>
    <col min="3" max="3" width="10.140625" style="446" customWidth="1"/>
    <col min="4" max="4" width="9.85546875" style="446" customWidth="1"/>
    <col min="5" max="5" width="9.85546875" style="481" customWidth="1"/>
    <col min="6" max="6" width="8.42578125" style="481" customWidth="1"/>
    <col min="7" max="7" width="11.7109375" style="446" customWidth="1"/>
    <col min="8" max="8" width="21" style="481" customWidth="1"/>
    <col min="9" max="9" width="13.42578125" style="446" customWidth="1"/>
    <col min="10" max="10" width="13.85546875" style="446" customWidth="1"/>
    <col min="11" max="11" width="13" style="446" customWidth="1"/>
    <col min="12" max="13" width="12.140625" style="446" customWidth="1"/>
    <col min="14" max="14" width="10.28515625" style="446" customWidth="1"/>
    <col min="15" max="15" width="15.140625" style="446" customWidth="1"/>
    <col min="16" max="16" width="14.85546875" style="446" customWidth="1"/>
    <col min="17" max="17" width="12.42578125" style="446" customWidth="1"/>
    <col min="18" max="18" width="10.140625" style="481" customWidth="1"/>
    <col min="19" max="19" width="6.5703125" style="446" customWidth="1"/>
    <col min="20" max="21" width="9.140625" style="446"/>
    <col min="22" max="22" width="18.42578125" style="446" customWidth="1"/>
    <col min="23" max="23" width="15.42578125" style="446" customWidth="1"/>
    <col min="24" max="24" width="12.85546875" style="446" customWidth="1"/>
    <col min="25" max="25" width="9.140625" style="446"/>
    <col min="26" max="26" width="46.5703125" style="446" customWidth="1"/>
    <col min="27" max="28" width="12.5703125" style="446" customWidth="1"/>
    <col min="29" max="16384" width="9.140625" style="446"/>
  </cols>
  <sheetData>
    <row r="1" spans="1:24" ht="15" customHeight="1">
      <c r="A1" s="1"/>
      <c r="B1" s="1"/>
      <c r="C1" s="1"/>
      <c r="D1" s="1"/>
      <c r="E1" s="1"/>
      <c r="F1" s="1"/>
      <c r="G1" s="1"/>
      <c r="H1" s="1"/>
      <c r="I1" s="1"/>
      <c r="J1" s="1"/>
      <c r="K1" s="1"/>
      <c r="L1" s="1"/>
      <c r="M1" s="1"/>
      <c r="N1" s="1"/>
      <c r="O1" s="450"/>
      <c r="P1" s="1"/>
      <c r="Q1" s="1"/>
      <c r="R1" s="672"/>
      <c r="S1" s="672"/>
    </row>
    <row r="2" spans="1:24" ht="32.25" customHeight="1">
      <c r="A2" s="612" t="s">
        <v>1112</v>
      </c>
      <c r="B2" s="612"/>
      <c r="C2" s="612"/>
      <c r="D2" s="612"/>
      <c r="E2" s="612"/>
      <c r="F2" s="612"/>
      <c r="G2" s="612"/>
      <c r="H2" s="612"/>
      <c r="I2" s="612"/>
      <c r="J2" s="612"/>
      <c r="K2" s="612"/>
      <c r="L2" s="612"/>
      <c r="M2" s="612"/>
      <c r="N2" s="612"/>
      <c r="O2" s="612"/>
      <c r="P2" s="612"/>
      <c r="Q2" s="612"/>
      <c r="R2" s="612"/>
      <c r="S2" s="612"/>
    </row>
    <row r="3" spans="1:24">
      <c r="A3" s="587" t="s">
        <v>1170</v>
      </c>
      <c r="B3" s="587"/>
      <c r="C3" s="587"/>
      <c r="D3" s="587"/>
      <c r="E3" s="587"/>
      <c r="F3" s="587"/>
      <c r="G3" s="587"/>
      <c r="H3" s="587"/>
      <c r="I3" s="587"/>
      <c r="J3" s="587"/>
      <c r="K3" s="587"/>
      <c r="L3" s="587"/>
      <c r="M3" s="587"/>
      <c r="N3" s="587"/>
      <c r="O3" s="587"/>
      <c r="P3" s="587"/>
      <c r="Q3" s="587"/>
      <c r="R3" s="587"/>
      <c r="S3" s="587"/>
    </row>
    <row r="4" spans="1:24">
      <c r="A4" s="673"/>
      <c r="B4" s="673"/>
      <c r="C4" s="673"/>
      <c r="D4" s="673"/>
      <c r="E4" s="673"/>
      <c r="F4" s="673"/>
      <c r="G4" s="673"/>
      <c r="H4" s="673"/>
      <c r="I4" s="673"/>
      <c r="J4" s="673"/>
      <c r="K4" s="673"/>
      <c r="L4" s="673"/>
      <c r="M4" s="673"/>
      <c r="N4" s="673"/>
      <c r="O4" s="673"/>
      <c r="P4" s="673"/>
      <c r="Q4" s="673"/>
      <c r="R4" s="673"/>
      <c r="S4" s="673"/>
    </row>
    <row r="5" spans="1:24">
      <c r="A5" s="472"/>
      <c r="B5" s="477"/>
      <c r="C5" s="472"/>
      <c r="D5" s="472"/>
      <c r="E5" s="472"/>
      <c r="F5" s="472"/>
      <c r="G5" s="472"/>
      <c r="H5" s="472"/>
      <c r="I5" s="478"/>
      <c r="J5" s="479"/>
      <c r="K5" s="593" t="s">
        <v>1002</v>
      </c>
      <c r="L5" s="593"/>
      <c r="M5" s="593"/>
      <c r="N5" s="593"/>
      <c r="O5" s="593"/>
      <c r="P5" s="593"/>
      <c r="Q5" s="593"/>
      <c r="R5" s="593"/>
      <c r="S5" s="593"/>
    </row>
    <row r="6" spans="1:24" s="481" customFormat="1" ht="18.75">
      <c r="A6" s="661" t="s">
        <v>1</v>
      </c>
      <c r="B6" s="661" t="s">
        <v>2</v>
      </c>
      <c r="C6" s="661" t="s">
        <v>3</v>
      </c>
      <c r="D6" s="661" t="s">
        <v>1106</v>
      </c>
      <c r="E6" s="661" t="s">
        <v>1107</v>
      </c>
      <c r="F6" s="661" t="s">
        <v>1108</v>
      </c>
      <c r="G6" s="661" t="s">
        <v>1109</v>
      </c>
      <c r="H6" s="664" t="s">
        <v>1110</v>
      </c>
      <c r="I6" s="665"/>
      <c r="J6" s="665"/>
      <c r="K6" s="665"/>
      <c r="L6" s="655" t="s">
        <v>916</v>
      </c>
      <c r="M6" s="656"/>
      <c r="N6" s="657"/>
      <c r="O6" s="655" t="s">
        <v>1076</v>
      </c>
      <c r="P6" s="656"/>
      <c r="Q6" s="657"/>
      <c r="R6" s="661" t="s">
        <v>918</v>
      </c>
      <c r="S6" s="661" t="s">
        <v>8</v>
      </c>
    </row>
    <row r="7" spans="1:24" ht="59.25" customHeight="1">
      <c r="A7" s="662"/>
      <c r="B7" s="662"/>
      <c r="C7" s="662"/>
      <c r="D7" s="662"/>
      <c r="E7" s="662"/>
      <c r="F7" s="662"/>
      <c r="G7" s="662"/>
      <c r="H7" s="661" t="s">
        <v>1111</v>
      </c>
      <c r="I7" s="666" t="s">
        <v>1015</v>
      </c>
      <c r="J7" s="666"/>
      <c r="K7" s="666"/>
      <c r="L7" s="658"/>
      <c r="M7" s="659"/>
      <c r="N7" s="660"/>
      <c r="O7" s="658"/>
      <c r="P7" s="659"/>
      <c r="Q7" s="660"/>
      <c r="R7" s="662"/>
      <c r="S7" s="662"/>
    </row>
    <row r="8" spans="1:24" ht="91.5" customHeight="1">
      <c r="A8" s="663"/>
      <c r="B8" s="663"/>
      <c r="C8" s="663"/>
      <c r="D8" s="663"/>
      <c r="E8" s="663"/>
      <c r="F8" s="663"/>
      <c r="G8" s="663"/>
      <c r="H8" s="663"/>
      <c r="I8" s="529" t="s">
        <v>9</v>
      </c>
      <c r="J8" s="482" t="s">
        <v>10</v>
      </c>
      <c r="K8" s="529" t="s">
        <v>11</v>
      </c>
      <c r="L8" s="529" t="s">
        <v>9</v>
      </c>
      <c r="M8" s="529" t="s">
        <v>10</v>
      </c>
      <c r="N8" s="529" t="s">
        <v>11</v>
      </c>
      <c r="O8" s="529" t="s">
        <v>9</v>
      </c>
      <c r="P8" s="529" t="s">
        <v>1000</v>
      </c>
      <c r="Q8" s="529" t="s">
        <v>1001</v>
      </c>
      <c r="R8" s="663"/>
      <c r="S8" s="663"/>
    </row>
    <row r="9" spans="1:24" ht="18.75">
      <c r="A9" s="483">
        <v>1</v>
      </c>
      <c r="B9" s="483">
        <v>2</v>
      </c>
      <c r="C9" s="483">
        <v>3</v>
      </c>
      <c r="D9" s="483">
        <v>4</v>
      </c>
      <c r="E9" s="483">
        <v>5</v>
      </c>
      <c r="F9" s="483">
        <v>6</v>
      </c>
      <c r="G9" s="483">
        <v>7</v>
      </c>
      <c r="H9" s="483">
        <v>8</v>
      </c>
      <c r="I9" s="483">
        <v>9</v>
      </c>
      <c r="J9" s="483">
        <v>10</v>
      </c>
      <c r="K9" s="483">
        <v>11</v>
      </c>
      <c r="L9" s="483">
        <v>12</v>
      </c>
      <c r="M9" s="483">
        <v>13</v>
      </c>
      <c r="N9" s="483">
        <v>14</v>
      </c>
      <c r="O9" s="483">
        <v>15</v>
      </c>
      <c r="P9" s="483">
        <v>16</v>
      </c>
      <c r="Q9" s="483">
        <v>17</v>
      </c>
      <c r="R9" s="483">
        <v>18</v>
      </c>
      <c r="S9" s="483">
        <v>19</v>
      </c>
      <c r="V9" s="585">
        <f>+O10+NTM!Q10</f>
        <v>63400</v>
      </c>
      <c r="W9" s="585">
        <f>+P10+NTM!R10</f>
        <v>60314</v>
      </c>
      <c r="X9" s="585">
        <f>+Q10+NTM!S10</f>
        <v>3086</v>
      </c>
    </row>
    <row r="10" spans="1:24" ht="18.75">
      <c r="A10" s="483"/>
      <c r="B10" s="529" t="s">
        <v>13</v>
      </c>
      <c r="C10" s="483"/>
      <c r="D10" s="483"/>
      <c r="E10" s="483"/>
      <c r="F10" s="483"/>
      <c r="G10" s="483"/>
      <c r="H10" s="483"/>
      <c r="I10" s="484">
        <f>+I11+I31</f>
        <v>50735.469999999994</v>
      </c>
      <c r="J10" s="484">
        <f t="shared" ref="J10:Q10" si="0">+J11+J31</f>
        <v>48707.6</v>
      </c>
      <c r="K10" s="484">
        <f t="shared" si="0"/>
        <v>2027.8700000000001</v>
      </c>
      <c r="L10" s="484">
        <f t="shared" si="0"/>
        <v>1774.98</v>
      </c>
      <c r="M10" s="484">
        <f t="shared" si="0"/>
        <v>1677.3400000000001</v>
      </c>
      <c r="N10" s="484">
        <f t="shared" si="0"/>
        <v>97.64</v>
      </c>
      <c r="O10" s="484">
        <f t="shared" si="0"/>
        <v>62401</v>
      </c>
      <c r="P10" s="484">
        <f t="shared" si="0"/>
        <v>59373</v>
      </c>
      <c r="Q10" s="484">
        <f t="shared" si="0"/>
        <v>3028</v>
      </c>
      <c r="R10" s="484"/>
      <c r="S10" s="483"/>
    </row>
    <row r="11" spans="1:24" ht="131.25" customHeight="1">
      <c r="A11" s="529" t="s">
        <v>14</v>
      </c>
      <c r="B11" s="485" t="s">
        <v>1141</v>
      </c>
      <c r="C11" s="485"/>
      <c r="D11" s="485"/>
      <c r="E11" s="485"/>
      <c r="F11" s="485"/>
      <c r="G11" s="485"/>
      <c r="H11" s="485"/>
      <c r="I11" s="486"/>
      <c r="J11" s="486"/>
      <c r="K11" s="486"/>
      <c r="L11" s="486"/>
      <c r="M11" s="486"/>
      <c r="N11" s="486"/>
      <c r="O11" s="486">
        <f>+O12</f>
        <v>10931</v>
      </c>
      <c r="P11" s="486">
        <f t="shared" ref="P11:Q11" si="1">+P12</f>
        <v>9939</v>
      </c>
      <c r="Q11" s="486">
        <f t="shared" si="1"/>
        <v>992</v>
      </c>
      <c r="R11" s="486"/>
      <c r="S11" s="475"/>
    </row>
    <row r="12" spans="1:24" ht="62.25" customHeight="1">
      <c r="A12" s="487" t="s">
        <v>16</v>
      </c>
      <c r="B12" s="488" t="s">
        <v>999</v>
      </c>
      <c r="C12" s="492"/>
      <c r="D12" s="489"/>
      <c r="E12" s="489"/>
      <c r="F12" s="489"/>
      <c r="G12" s="489"/>
      <c r="H12" s="489"/>
      <c r="I12" s="490"/>
      <c r="J12" s="490"/>
      <c r="K12" s="490"/>
      <c r="L12" s="490"/>
      <c r="M12" s="490"/>
      <c r="N12" s="490"/>
      <c r="O12" s="490">
        <f>+P12+Q12</f>
        <v>10931</v>
      </c>
      <c r="P12" s="490">
        <f>SUM(P13:P30)</f>
        <v>9939</v>
      </c>
      <c r="Q12" s="490">
        <f>SUM(Q13:Q30)</f>
        <v>992</v>
      </c>
      <c r="R12" s="490"/>
      <c r="S12" s="494"/>
    </row>
    <row r="13" spans="1:24" ht="58.5" customHeight="1">
      <c r="A13" s="491">
        <v>1</v>
      </c>
      <c r="B13" s="531" t="s">
        <v>933</v>
      </c>
      <c r="C13" s="492"/>
      <c r="D13" s="473" t="s">
        <v>1124</v>
      </c>
      <c r="E13" s="489"/>
      <c r="F13" s="489"/>
      <c r="G13" s="489"/>
      <c r="H13" s="489"/>
      <c r="I13" s="490"/>
      <c r="J13" s="490"/>
      <c r="K13" s="490"/>
      <c r="L13" s="490"/>
      <c r="M13" s="490"/>
      <c r="N13" s="490"/>
      <c r="O13" s="493">
        <f>+P13+Q13</f>
        <v>1540</v>
      </c>
      <c r="P13" s="495">
        <v>1400</v>
      </c>
      <c r="Q13" s="495">
        <v>140</v>
      </c>
      <c r="R13" s="490"/>
      <c r="S13" s="473"/>
      <c r="T13" s="455"/>
      <c r="V13" s="451">
        <f>SUM(O13:O29)</f>
        <v>10912</v>
      </c>
      <c r="W13" s="451">
        <f t="shared" ref="W13:X13" si="2">SUM(P13:P29)</f>
        <v>9920</v>
      </c>
      <c r="X13" s="451">
        <f t="shared" si="2"/>
        <v>992</v>
      </c>
    </row>
    <row r="14" spans="1:24" ht="58.5" customHeight="1">
      <c r="A14" s="491">
        <f>+A13+1</f>
        <v>2</v>
      </c>
      <c r="B14" s="531" t="s">
        <v>921</v>
      </c>
      <c r="C14" s="492"/>
      <c r="D14" s="473" t="s">
        <v>1124</v>
      </c>
      <c r="E14" s="489"/>
      <c r="F14" s="489"/>
      <c r="G14" s="489"/>
      <c r="H14" s="489"/>
      <c r="I14" s="490"/>
      <c r="J14" s="490"/>
      <c r="K14" s="490"/>
      <c r="L14" s="490"/>
      <c r="M14" s="490"/>
      <c r="N14" s="490"/>
      <c r="O14" s="493">
        <f t="shared" ref="O14:O30" si="3">+P14+Q14</f>
        <v>704</v>
      </c>
      <c r="P14" s="495">
        <v>640</v>
      </c>
      <c r="Q14" s="495">
        <v>64</v>
      </c>
      <c r="R14" s="490"/>
      <c r="S14" s="473"/>
      <c r="T14" s="455"/>
    </row>
    <row r="15" spans="1:24" ht="58.5" customHeight="1">
      <c r="A15" s="491">
        <f t="shared" ref="A15:A30" si="4">+A14+1</f>
        <v>3</v>
      </c>
      <c r="B15" s="531" t="s">
        <v>932</v>
      </c>
      <c r="C15" s="492"/>
      <c r="D15" s="473" t="s">
        <v>1124</v>
      </c>
      <c r="E15" s="489"/>
      <c r="F15" s="489"/>
      <c r="G15" s="489"/>
      <c r="H15" s="489"/>
      <c r="I15" s="490"/>
      <c r="J15" s="490"/>
      <c r="K15" s="490"/>
      <c r="L15" s="490"/>
      <c r="M15" s="490"/>
      <c r="N15" s="490"/>
      <c r="O15" s="493">
        <f t="shared" si="3"/>
        <v>440</v>
      </c>
      <c r="P15" s="495">
        <v>400</v>
      </c>
      <c r="Q15" s="495">
        <v>40</v>
      </c>
      <c r="R15" s="490"/>
      <c r="S15" s="473"/>
      <c r="T15" s="455"/>
    </row>
    <row r="16" spans="1:24" ht="58.5" customHeight="1">
      <c r="A16" s="491">
        <f t="shared" si="4"/>
        <v>4</v>
      </c>
      <c r="B16" s="531" t="s">
        <v>923</v>
      </c>
      <c r="C16" s="492"/>
      <c r="D16" s="473" t="s">
        <v>1124</v>
      </c>
      <c r="E16" s="489"/>
      <c r="F16" s="489"/>
      <c r="G16" s="489"/>
      <c r="H16" s="489"/>
      <c r="I16" s="490"/>
      <c r="J16" s="490"/>
      <c r="K16" s="490"/>
      <c r="L16" s="490"/>
      <c r="M16" s="490"/>
      <c r="N16" s="490"/>
      <c r="O16" s="493">
        <f t="shared" si="3"/>
        <v>924</v>
      </c>
      <c r="P16" s="495">
        <v>840</v>
      </c>
      <c r="Q16" s="495">
        <v>84</v>
      </c>
      <c r="R16" s="490"/>
      <c r="S16" s="473"/>
      <c r="T16" s="455"/>
    </row>
    <row r="17" spans="1:28" ht="58.5" customHeight="1">
      <c r="A17" s="491">
        <f t="shared" si="4"/>
        <v>5</v>
      </c>
      <c r="B17" s="531" t="s">
        <v>931</v>
      </c>
      <c r="C17" s="492"/>
      <c r="D17" s="473" t="s">
        <v>1124</v>
      </c>
      <c r="E17" s="489"/>
      <c r="F17" s="489"/>
      <c r="G17" s="489"/>
      <c r="H17" s="489"/>
      <c r="I17" s="490"/>
      <c r="J17" s="490"/>
      <c r="K17" s="490"/>
      <c r="L17" s="490"/>
      <c r="M17" s="490"/>
      <c r="N17" s="490"/>
      <c r="O17" s="493">
        <f t="shared" si="3"/>
        <v>308</v>
      </c>
      <c r="P17" s="495">
        <v>280</v>
      </c>
      <c r="Q17" s="495">
        <v>28</v>
      </c>
      <c r="R17" s="490"/>
      <c r="S17" s="473"/>
      <c r="T17" s="455"/>
    </row>
    <row r="18" spans="1:28" ht="58.5" customHeight="1">
      <c r="A18" s="491">
        <f t="shared" si="4"/>
        <v>6</v>
      </c>
      <c r="B18" s="531" t="s">
        <v>935</v>
      </c>
      <c r="C18" s="492"/>
      <c r="D18" s="473" t="s">
        <v>1124</v>
      </c>
      <c r="E18" s="489"/>
      <c r="F18" s="489"/>
      <c r="G18" s="489"/>
      <c r="H18" s="489"/>
      <c r="I18" s="490"/>
      <c r="J18" s="490"/>
      <c r="K18" s="490"/>
      <c r="L18" s="490"/>
      <c r="M18" s="490"/>
      <c r="N18" s="490"/>
      <c r="O18" s="493">
        <f t="shared" si="3"/>
        <v>484</v>
      </c>
      <c r="P18" s="495">
        <v>440</v>
      </c>
      <c r="Q18" s="495">
        <v>44</v>
      </c>
      <c r="R18" s="490"/>
      <c r="S18" s="473"/>
      <c r="T18" s="455"/>
    </row>
    <row r="19" spans="1:28" ht="58.5" customHeight="1">
      <c r="A19" s="491">
        <f t="shared" si="4"/>
        <v>7</v>
      </c>
      <c r="B19" s="531" t="s">
        <v>926</v>
      </c>
      <c r="C19" s="492"/>
      <c r="D19" s="473" t="s">
        <v>1124</v>
      </c>
      <c r="E19" s="489"/>
      <c r="F19" s="489"/>
      <c r="G19" s="489"/>
      <c r="H19" s="489"/>
      <c r="I19" s="490"/>
      <c r="J19" s="490"/>
      <c r="K19" s="490"/>
      <c r="L19" s="490"/>
      <c r="M19" s="490"/>
      <c r="N19" s="490"/>
      <c r="O19" s="493">
        <f t="shared" si="3"/>
        <v>352</v>
      </c>
      <c r="P19" s="495">
        <v>320</v>
      </c>
      <c r="Q19" s="495">
        <v>32</v>
      </c>
      <c r="R19" s="490"/>
      <c r="S19" s="473"/>
      <c r="T19" s="455"/>
    </row>
    <row r="20" spans="1:28" ht="58.5" customHeight="1">
      <c r="A20" s="491">
        <f t="shared" si="4"/>
        <v>8</v>
      </c>
      <c r="B20" s="531" t="s">
        <v>922</v>
      </c>
      <c r="C20" s="492"/>
      <c r="D20" s="473" t="s">
        <v>1124</v>
      </c>
      <c r="E20" s="489"/>
      <c r="F20" s="489"/>
      <c r="G20" s="489"/>
      <c r="H20" s="489"/>
      <c r="I20" s="490"/>
      <c r="J20" s="490"/>
      <c r="K20" s="490"/>
      <c r="L20" s="490"/>
      <c r="M20" s="490"/>
      <c r="N20" s="490"/>
      <c r="O20" s="493">
        <f t="shared" si="3"/>
        <v>176</v>
      </c>
      <c r="P20" s="495">
        <v>160</v>
      </c>
      <c r="Q20" s="495">
        <v>16</v>
      </c>
      <c r="R20" s="490"/>
      <c r="S20" s="473"/>
      <c r="T20" s="455"/>
    </row>
    <row r="21" spans="1:28" ht="58.5" customHeight="1">
      <c r="A21" s="491">
        <f t="shared" si="4"/>
        <v>9</v>
      </c>
      <c r="B21" s="531" t="s">
        <v>1069</v>
      </c>
      <c r="C21" s="492"/>
      <c r="D21" s="473" t="s">
        <v>1124</v>
      </c>
      <c r="E21" s="489"/>
      <c r="F21" s="489"/>
      <c r="G21" s="489"/>
      <c r="H21" s="489"/>
      <c r="I21" s="490"/>
      <c r="J21" s="490"/>
      <c r="K21" s="490"/>
      <c r="L21" s="490"/>
      <c r="M21" s="490"/>
      <c r="N21" s="490"/>
      <c r="O21" s="493">
        <f t="shared" si="3"/>
        <v>748</v>
      </c>
      <c r="P21" s="495">
        <v>680</v>
      </c>
      <c r="Q21" s="495">
        <v>68</v>
      </c>
      <c r="R21" s="490"/>
      <c r="S21" s="473"/>
      <c r="T21" s="455"/>
    </row>
    <row r="22" spans="1:28" ht="58.5" customHeight="1">
      <c r="A22" s="491">
        <f t="shared" si="4"/>
        <v>10</v>
      </c>
      <c r="B22" s="531" t="s">
        <v>1070</v>
      </c>
      <c r="C22" s="492"/>
      <c r="D22" s="473" t="s">
        <v>1124</v>
      </c>
      <c r="E22" s="489"/>
      <c r="F22" s="489"/>
      <c r="G22" s="489"/>
      <c r="H22" s="489"/>
      <c r="I22" s="490"/>
      <c r="J22" s="490"/>
      <c r="K22" s="490"/>
      <c r="L22" s="490"/>
      <c r="M22" s="490"/>
      <c r="N22" s="490"/>
      <c r="O22" s="493">
        <f t="shared" si="3"/>
        <v>1540</v>
      </c>
      <c r="P22" s="495">
        <v>1400</v>
      </c>
      <c r="Q22" s="495">
        <v>140</v>
      </c>
      <c r="R22" s="490"/>
      <c r="S22" s="473"/>
      <c r="T22" s="455"/>
    </row>
    <row r="23" spans="1:28" ht="58.5" customHeight="1">
      <c r="A23" s="491">
        <f t="shared" si="4"/>
        <v>11</v>
      </c>
      <c r="B23" s="531" t="s">
        <v>930</v>
      </c>
      <c r="C23" s="492"/>
      <c r="D23" s="473" t="s">
        <v>1124</v>
      </c>
      <c r="E23" s="489"/>
      <c r="F23" s="489"/>
      <c r="G23" s="489"/>
      <c r="H23" s="489"/>
      <c r="I23" s="490"/>
      <c r="J23" s="490"/>
      <c r="K23" s="490"/>
      <c r="L23" s="490"/>
      <c r="M23" s="490"/>
      <c r="N23" s="490"/>
      <c r="O23" s="493">
        <f t="shared" si="3"/>
        <v>880</v>
      </c>
      <c r="P23" s="495">
        <v>800</v>
      </c>
      <c r="Q23" s="495">
        <v>80</v>
      </c>
      <c r="R23" s="490"/>
      <c r="S23" s="473"/>
      <c r="T23" s="455"/>
    </row>
    <row r="24" spans="1:28" ht="58.5" customHeight="1">
      <c r="A24" s="491">
        <f t="shared" si="4"/>
        <v>12</v>
      </c>
      <c r="B24" s="531" t="s">
        <v>924</v>
      </c>
      <c r="C24" s="492"/>
      <c r="D24" s="473" t="s">
        <v>1124</v>
      </c>
      <c r="E24" s="489"/>
      <c r="F24" s="489"/>
      <c r="G24" s="489"/>
      <c r="H24" s="489"/>
      <c r="I24" s="490"/>
      <c r="J24" s="490"/>
      <c r="K24" s="490"/>
      <c r="L24" s="490"/>
      <c r="M24" s="490"/>
      <c r="N24" s="490"/>
      <c r="O24" s="493">
        <f t="shared" si="3"/>
        <v>528</v>
      </c>
      <c r="P24" s="495">
        <v>480</v>
      </c>
      <c r="Q24" s="495">
        <v>48</v>
      </c>
      <c r="R24" s="490"/>
      <c r="S24" s="473"/>
      <c r="T24" s="455"/>
    </row>
    <row r="25" spans="1:28" ht="58.5" customHeight="1">
      <c r="A25" s="491">
        <f t="shared" si="4"/>
        <v>13</v>
      </c>
      <c r="B25" s="531" t="s">
        <v>925</v>
      </c>
      <c r="C25" s="492"/>
      <c r="D25" s="473" t="s">
        <v>1124</v>
      </c>
      <c r="E25" s="489"/>
      <c r="F25" s="489"/>
      <c r="G25" s="489"/>
      <c r="H25" s="489"/>
      <c r="I25" s="490"/>
      <c r="J25" s="490"/>
      <c r="K25" s="490"/>
      <c r="L25" s="490"/>
      <c r="M25" s="490"/>
      <c r="N25" s="490"/>
      <c r="O25" s="493">
        <f t="shared" si="3"/>
        <v>132</v>
      </c>
      <c r="P25" s="495">
        <v>120</v>
      </c>
      <c r="Q25" s="495">
        <v>12</v>
      </c>
      <c r="R25" s="490"/>
      <c r="S25" s="473"/>
      <c r="T25" s="455"/>
    </row>
    <row r="26" spans="1:28" ht="58.5" customHeight="1">
      <c r="A26" s="491">
        <f t="shared" si="4"/>
        <v>14</v>
      </c>
      <c r="B26" s="531" t="s">
        <v>934</v>
      </c>
      <c r="C26" s="492"/>
      <c r="D26" s="473" t="s">
        <v>1124</v>
      </c>
      <c r="E26" s="489"/>
      <c r="F26" s="489"/>
      <c r="G26" s="489"/>
      <c r="H26" s="489"/>
      <c r="I26" s="490"/>
      <c r="J26" s="490"/>
      <c r="K26" s="490"/>
      <c r="L26" s="490"/>
      <c r="M26" s="490"/>
      <c r="N26" s="490"/>
      <c r="O26" s="493">
        <f t="shared" si="3"/>
        <v>880</v>
      </c>
      <c r="P26" s="495">
        <v>800</v>
      </c>
      <c r="Q26" s="495">
        <v>80</v>
      </c>
      <c r="R26" s="490"/>
      <c r="S26" s="473"/>
      <c r="T26" s="455"/>
    </row>
    <row r="27" spans="1:28" ht="58.5" customHeight="1">
      <c r="A27" s="491">
        <f t="shared" si="4"/>
        <v>15</v>
      </c>
      <c r="B27" s="531" t="s">
        <v>927</v>
      </c>
      <c r="C27" s="492"/>
      <c r="D27" s="473" t="s">
        <v>1124</v>
      </c>
      <c r="E27" s="489"/>
      <c r="F27" s="489"/>
      <c r="G27" s="489"/>
      <c r="H27" s="489"/>
      <c r="I27" s="490"/>
      <c r="J27" s="490"/>
      <c r="K27" s="490"/>
      <c r="L27" s="490"/>
      <c r="M27" s="490"/>
      <c r="N27" s="490"/>
      <c r="O27" s="493">
        <f t="shared" si="3"/>
        <v>264</v>
      </c>
      <c r="P27" s="495">
        <v>240</v>
      </c>
      <c r="Q27" s="495">
        <v>24</v>
      </c>
      <c r="R27" s="490"/>
      <c r="S27" s="473"/>
      <c r="T27" s="455"/>
    </row>
    <row r="28" spans="1:28" ht="58.5" customHeight="1">
      <c r="A28" s="491">
        <f t="shared" si="4"/>
        <v>16</v>
      </c>
      <c r="B28" s="531" t="s">
        <v>920</v>
      </c>
      <c r="C28" s="492"/>
      <c r="D28" s="473" t="s">
        <v>1124</v>
      </c>
      <c r="E28" s="489"/>
      <c r="F28" s="489"/>
      <c r="G28" s="489"/>
      <c r="H28" s="489"/>
      <c r="I28" s="490"/>
      <c r="J28" s="490"/>
      <c r="K28" s="490"/>
      <c r="L28" s="490"/>
      <c r="M28" s="490"/>
      <c r="N28" s="490"/>
      <c r="O28" s="493">
        <f t="shared" si="3"/>
        <v>484</v>
      </c>
      <c r="P28" s="495">
        <v>440</v>
      </c>
      <c r="Q28" s="495">
        <v>44</v>
      </c>
      <c r="R28" s="490"/>
      <c r="S28" s="473"/>
      <c r="T28" s="455"/>
    </row>
    <row r="29" spans="1:28" ht="58.5" customHeight="1">
      <c r="A29" s="491">
        <f t="shared" si="4"/>
        <v>17</v>
      </c>
      <c r="B29" s="531" t="s">
        <v>1071</v>
      </c>
      <c r="C29" s="492"/>
      <c r="D29" s="473" t="s">
        <v>1124</v>
      </c>
      <c r="E29" s="489"/>
      <c r="F29" s="489"/>
      <c r="G29" s="489"/>
      <c r="H29" s="489"/>
      <c r="I29" s="490"/>
      <c r="J29" s="490"/>
      <c r="K29" s="490"/>
      <c r="L29" s="490"/>
      <c r="M29" s="490"/>
      <c r="N29" s="490"/>
      <c r="O29" s="493">
        <f t="shared" si="3"/>
        <v>528</v>
      </c>
      <c r="P29" s="495">
        <v>480</v>
      </c>
      <c r="Q29" s="495">
        <v>48</v>
      </c>
      <c r="R29" s="490"/>
      <c r="S29" s="473"/>
      <c r="T29" s="455"/>
    </row>
    <row r="30" spans="1:28" ht="33.75" customHeight="1">
      <c r="A30" s="491">
        <f t="shared" si="4"/>
        <v>18</v>
      </c>
      <c r="B30" s="474" t="s">
        <v>1062</v>
      </c>
      <c r="C30" s="492"/>
      <c r="D30" s="489"/>
      <c r="E30" s="489"/>
      <c r="F30" s="489"/>
      <c r="G30" s="489"/>
      <c r="H30" s="489"/>
      <c r="I30" s="490"/>
      <c r="J30" s="490"/>
      <c r="K30" s="490"/>
      <c r="L30" s="490"/>
      <c r="M30" s="490"/>
      <c r="N30" s="490"/>
      <c r="O30" s="493">
        <f t="shared" si="3"/>
        <v>19</v>
      </c>
      <c r="P30" s="496">
        <v>19</v>
      </c>
      <c r="Q30" s="480"/>
      <c r="R30" s="490"/>
      <c r="S30" s="474"/>
      <c r="V30" s="453">
        <f>+V31+V32</f>
        <v>51470</v>
      </c>
      <c r="W30" s="453">
        <f t="shared" ref="W30:X30" si="5">+W31+W32</f>
        <v>49434</v>
      </c>
      <c r="X30" s="453">
        <f t="shared" si="5"/>
        <v>2036</v>
      </c>
    </row>
    <row r="31" spans="1:28" ht="171.75" customHeight="1">
      <c r="A31" s="529" t="s">
        <v>34</v>
      </c>
      <c r="B31" s="489" t="s">
        <v>1084</v>
      </c>
      <c r="C31" s="476"/>
      <c r="D31" s="476"/>
      <c r="E31" s="476"/>
      <c r="F31" s="476"/>
      <c r="G31" s="476"/>
      <c r="H31" s="476"/>
      <c r="I31" s="497">
        <f>+I32</f>
        <v>50735.469999999994</v>
      </c>
      <c r="J31" s="497">
        <f t="shared" ref="J31:Q31" si="6">+J32</f>
        <v>48707.6</v>
      </c>
      <c r="K31" s="497">
        <f t="shared" si="6"/>
        <v>2027.8700000000001</v>
      </c>
      <c r="L31" s="497">
        <f t="shared" si="6"/>
        <v>1774.98</v>
      </c>
      <c r="M31" s="497">
        <f t="shared" si="6"/>
        <v>1677.3400000000001</v>
      </c>
      <c r="N31" s="497">
        <f t="shared" si="6"/>
        <v>97.64</v>
      </c>
      <c r="O31" s="497">
        <f t="shared" si="6"/>
        <v>51470</v>
      </c>
      <c r="P31" s="497">
        <f t="shared" si="6"/>
        <v>49434</v>
      </c>
      <c r="Q31" s="497">
        <f t="shared" si="6"/>
        <v>2036</v>
      </c>
      <c r="R31" s="528"/>
      <c r="S31" s="473"/>
      <c r="V31" s="459">
        <f>+O33+O63+O70+O74+O76+O80+O85+O92+O95+O99+O102+O108+O112+O115+O121+O125+O130+O133</f>
        <v>34838.549999999996</v>
      </c>
      <c r="W31" s="459">
        <f t="shared" ref="W31:X31" si="7">+P33+P63+P70+P74+P76+P80+P85+P92+P95+P99+P102+P108+P112+P115+P121+P125+P130+P133</f>
        <v>33565.270000000004</v>
      </c>
      <c r="X31" s="459">
        <f t="shared" si="7"/>
        <v>1273.28</v>
      </c>
      <c r="Y31" s="456"/>
      <c r="Z31" s="585">
        <f>+V31+V13</f>
        <v>45750.549999999996</v>
      </c>
      <c r="AA31" s="585">
        <f t="shared" ref="AA31:AB31" si="8">+W31+W13</f>
        <v>43485.270000000004</v>
      </c>
      <c r="AB31" s="585">
        <f t="shared" si="8"/>
        <v>2265.2799999999997</v>
      </c>
    </row>
    <row r="32" spans="1:28" ht="140.25" customHeight="1">
      <c r="A32" s="487" t="s">
        <v>996</v>
      </c>
      <c r="B32" s="492" t="s">
        <v>1142</v>
      </c>
      <c r="C32" s="498"/>
      <c r="D32" s="499"/>
      <c r="E32" s="499"/>
      <c r="F32" s="499"/>
      <c r="G32" s="498"/>
      <c r="H32" s="498"/>
      <c r="I32" s="500">
        <f>+I33+I63+I70+I74+I76+I80+I85+I92+I95+I99+I102+I108+I112+I115+I121+I125+I130+I133+I135</f>
        <v>50735.469999999994</v>
      </c>
      <c r="J32" s="500">
        <f t="shared" ref="J32:Q32" si="9">+J33+J63+J70+J74+J76+J80+J85+J92+J95+J99+J102+J108+J112+J115+J121+J125+J130+J133+J135</f>
        <v>48707.6</v>
      </c>
      <c r="K32" s="500">
        <f t="shared" si="9"/>
        <v>2027.8700000000001</v>
      </c>
      <c r="L32" s="500">
        <f t="shared" si="9"/>
        <v>1774.98</v>
      </c>
      <c r="M32" s="500">
        <f t="shared" si="9"/>
        <v>1677.3400000000001</v>
      </c>
      <c r="N32" s="500">
        <f t="shared" si="9"/>
        <v>97.64</v>
      </c>
      <c r="O32" s="500">
        <f t="shared" si="9"/>
        <v>51470</v>
      </c>
      <c r="P32" s="500">
        <f t="shared" si="9"/>
        <v>49434</v>
      </c>
      <c r="Q32" s="500">
        <f t="shared" si="9"/>
        <v>2036</v>
      </c>
      <c r="R32" s="500"/>
      <c r="S32" s="473"/>
      <c r="V32" s="539">
        <f>SUM(V33:V134)</f>
        <v>16631.45</v>
      </c>
      <c r="W32" s="539">
        <f>SUM(W33:W134)</f>
        <v>15868.73</v>
      </c>
      <c r="X32" s="539">
        <f>SUM(X33:X134)</f>
        <v>762.72000000000014</v>
      </c>
      <c r="Y32" s="456"/>
      <c r="Z32" s="502" t="s">
        <v>1098</v>
      </c>
    </row>
    <row r="33" spans="1:26" ht="45.75" customHeight="1">
      <c r="A33" s="487" t="s">
        <v>979</v>
      </c>
      <c r="B33" s="492" t="s">
        <v>928</v>
      </c>
      <c r="C33" s="498"/>
      <c r="D33" s="499"/>
      <c r="E33" s="499"/>
      <c r="F33" s="499"/>
      <c r="G33" s="498"/>
      <c r="H33" s="498"/>
      <c r="I33" s="500">
        <f>SUM(I34:I62)</f>
        <v>18000.939999999999</v>
      </c>
      <c r="J33" s="500">
        <f t="shared" ref="J33:Q33" si="10">SUM(J34:J62)</f>
        <v>17228.689999999999</v>
      </c>
      <c r="K33" s="500">
        <f t="shared" si="10"/>
        <v>772.25</v>
      </c>
      <c r="L33" s="500">
        <f t="shared" si="10"/>
        <v>1622.9</v>
      </c>
      <c r="M33" s="500">
        <f t="shared" si="10"/>
        <v>1533.7</v>
      </c>
      <c r="N33" s="500">
        <f t="shared" si="10"/>
        <v>89.2</v>
      </c>
      <c r="O33" s="500">
        <f t="shared" si="10"/>
        <v>2256.0999999999995</v>
      </c>
      <c r="P33" s="500">
        <f t="shared" si="10"/>
        <v>2230</v>
      </c>
      <c r="Q33" s="500">
        <f t="shared" si="10"/>
        <v>26.099999999999994</v>
      </c>
      <c r="R33" s="500"/>
      <c r="S33" s="473"/>
      <c r="V33" s="457"/>
      <c r="W33" s="458"/>
      <c r="X33" s="458"/>
      <c r="Y33" s="456"/>
    </row>
    <row r="34" spans="1:26" s="481" customFormat="1" ht="45.75" customHeight="1">
      <c r="A34" s="483" t="s">
        <v>1104</v>
      </c>
      <c r="B34" s="536" t="s">
        <v>1105</v>
      </c>
      <c r="C34" s="498"/>
      <c r="D34" s="499"/>
      <c r="E34" s="499"/>
      <c r="F34" s="499"/>
      <c r="G34" s="498"/>
      <c r="H34" s="498"/>
      <c r="I34" s="500"/>
      <c r="J34" s="500"/>
      <c r="K34" s="500"/>
      <c r="L34" s="500"/>
      <c r="M34" s="500"/>
      <c r="N34" s="500"/>
      <c r="O34" s="500"/>
      <c r="P34" s="500"/>
      <c r="Q34" s="500"/>
      <c r="R34" s="535"/>
      <c r="S34" s="473"/>
      <c r="V34" s="457"/>
      <c r="W34" s="458"/>
      <c r="X34" s="458"/>
      <c r="Y34" s="456"/>
    </row>
    <row r="35" spans="1:26" s="481" customFormat="1" ht="99.75" customHeight="1">
      <c r="A35" s="491">
        <v>1</v>
      </c>
      <c r="B35" s="474" t="s">
        <v>1095</v>
      </c>
      <c r="C35" s="473" t="s">
        <v>138</v>
      </c>
      <c r="D35" s="516" t="s">
        <v>1124</v>
      </c>
      <c r="E35" s="491">
        <v>8085353</v>
      </c>
      <c r="F35" s="561" t="s">
        <v>1130</v>
      </c>
      <c r="G35" s="562" t="s">
        <v>1131</v>
      </c>
      <c r="H35" s="562" t="s">
        <v>1132</v>
      </c>
      <c r="I35" s="504">
        <f>+J35+K35</f>
        <v>2900</v>
      </c>
      <c r="J35" s="504">
        <v>2784.7</v>
      </c>
      <c r="K35" s="504">
        <v>115.3</v>
      </c>
      <c r="L35" s="512">
        <f>M35+N35</f>
        <v>1622.9</v>
      </c>
      <c r="M35" s="512">
        <v>1533.7</v>
      </c>
      <c r="N35" s="512">
        <v>89.2</v>
      </c>
      <c r="O35" s="504">
        <f>+P35+Q35</f>
        <v>1277.0999999999997</v>
      </c>
      <c r="P35" s="504">
        <v>1250.9999999999998</v>
      </c>
      <c r="Q35" s="507">
        <v>26.099999999999994</v>
      </c>
      <c r="R35" s="537"/>
      <c r="S35" s="473"/>
      <c r="V35" s="457"/>
      <c r="W35" s="458"/>
      <c r="X35" s="458"/>
      <c r="Y35" s="456"/>
    </row>
    <row r="36" spans="1:26" s="481" customFormat="1" ht="34.5" customHeight="1">
      <c r="A36" s="483" t="s">
        <v>1113</v>
      </c>
      <c r="B36" s="536" t="s">
        <v>1114</v>
      </c>
      <c r="C36" s="473"/>
      <c r="D36" s="503"/>
      <c r="E36" s="503"/>
      <c r="F36" s="503"/>
      <c r="G36" s="473"/>
      <c r="H36" s="473"/>
      <c r="I36" s="512"/>
      <c r="J36" s="512"/>
      <c r="K36" s="512"/>
      <c r="L36" s="512"/>
      <c r="M36" s="512"/>
      <c r="N36" s="512"/>
      <c r="O36" s="512"/>
      <c r="P36" s="512"/>
      <c r="Q36" s="512"/>
      <c r="R36" s="537"/>
      <c r="S36" s="473"/>
      <c r="V36" s="457"/>
      <c r="W36" s="458"/>
      <c r="X36" s="458"/>
      <c r="Y36" s="456"/>
    </row>
    <row r="37" spans="1:26" ht="84" customHeight="1">
      <c r="A37" s="491">
        <v>1</v>
      </c>
      <c r="B37" s="515" t="s">
        <v>1027</v>
      </c>
      <c r="C37" s="516" t="s">
        <v>167</v>
      </c>
      <c r="D37" s="516" t="s">
        <v>1124</v>
      </c>
      <c r="E37" s="517"/>
      <c r="F37" s="217">
        <v>292</v>
      </c>
      <c r="G37" s="516" t="s">
        <v>55</v>
      </c>
      <c r="H37" s="516" t="s">
        <v>1143</v>
      </c>
      <c r="I37" s="508">
        <f>J37+K37</f>
        <v>648.77</v>
      </c>
      <c r="J37" s="504">
        <v>642.63</v>
      </c>
      <c r="K37" s="504">
        <v>6.14</v>
      </c>
      <c r="L37" s="497"/>
      <c r="M37" s="497"/>
      <c r="N37" s="497"/>
      <c r="O37" s="508">
        <f>P37+Q37</f>
        <v>41</v>
      </c>
      <c r="P37" s="504">
        <v>41</v>
      </c>
      <c r="Q37" s="507"/>
      <c r="R37" s="667" t="s">
        <v>928</v>
      </c>
      <c r="S37" s="473"/>
      <c r="V37" s="504">
        <f>+W37+X37</f>
        <v>607.77</v>
      </c>
      <c r="W37" s="504">
        <f>+J37-P37</f>
        <v>601.63</v>
      </c>
      <c r="X37" s="504">
        <f>+K37-Q37</f>
        <v>6.14</v>
      </c>
      <c r="Y37" s="456"/>
      <c r="Z37" s="471" t="s">
        <v>1095</v>
      </c>
    </row>
    <row r="38" spans="1:26" ht="84" customHeight="1">
      <c r="A38" s="491">
        <f>+A37+1</f>
        <v>2</v>
      </c>
      <c r="B38" s="502" t="s">
        <v>1099</v>
      </c>
      <c r="C38" s="491" t="s">
        <v>384</v>
      </c>
      <c r="D38" s="516" t="str">
        <f>+D37</f>
        <v>KBNN huyện Na Rì</v>
      </c>
      <c r="E38" s="499"/>
      <c r="F38" s="217">
        <v>302</v>
      </c>
      <c r="G38" s="518" t="s">
        <v>55</v>
      </c>
      <c r="H38" s="516" t="s">
        <v>1144</v>
      </c>
      <c r="I38" s="504">
        <v>414.89</v>
      </c>
      <c r="J38" s="504">
        <v>394.89</v>
      </c>
      <c r="K38" s="504">
        <v>20</v>
      </c>
      <c r="L38" s="500"/>
      <c r="M38" s="500"/>
      <c r="N38" s="500"/>
      <c r="O38" s="508">
        <f t="shared" ref="O38:O62" si="11">P38+Q38</f>
        <v>24</v>
      </c>
      <c r="P38" s="504">
        <v>24</v>
      </c>
      <c r="Q38" s="507"/>
      <c r="R38" s="668"/>
      <c r="S38" s="473"/>
      <c r="V38" s="504">
        <f t="shared" ref="V38:V62" si="12">+W38+X38</f>
        <v>390.89</v>
      </c>
      <c r="W38" s="504">
        <f t="shared" ref="W38:W62" si="13">+J38-P38</f>
        <v>370.89</v>
      </c>
      <c r="X38" s="504">
        <f t="shared" ref="X38:X62" si="14">+K38-Q38</f>
        <v>20</v>
      </c>
      <c r="Y38" s="456"/>
    </row>
    <row r="39" spans="1:26" ht="84" customHeight="1">
      <c r="A39" s="491">
        <f t="shared" ref="A39:A62" si="15">+A38+1</f>
        <v>3</v>
      </c>
      <c r="B39" s="502" t="s">
        <v>1100</v>
      </c>
      <c r="C39" s="491" t="s">
        <v>379</v>
      </c>
      <c r="D39" s="516" t="str">
        <f t="shared" ref="D39:D62" si="16">+D38</f>
        <v>KBNN huyện Na Rì</v>
      </c>
      <c r="E39" s="499"/>
      <c r="F39" s="217">
        <v>302</v>
      </c>
      <c r="G39" s="518" t="s">
        <v>55</v>
      </c>
      <c r="H39" s="516" t="s">
        <v>1145</v>
      </c>
      <c r="I39" s="504">
        <v>559</v>
      </c>
      <c r="J39" s="504">
        <v>532</v>
      </c>
      <c r="K39" s="504">
        <v>27</v>
      </c>
      <c r="L39" s="500"/>
      <c r="M39" s="500"/>
      <c r="N39" s="500"/>
      <c r="O39" s="508">
        <f t="shared" si="11"/>
        <v>32</v>
      </c>
      <c r="P39" s="504">
        <v>32</v>
      </c>
      <c r="Q39" s="507"/>
      <c r="R39" s="668"/>
      <c r="S39" s="473"/>
      <c r="V39" s="504">
        <f t="shared" si="12"/>
        <v>527</v>
      </c>
      <c r="W39" s="504">
        <f t="shared" si="13"/>
        <v>500</v>
      </c>
      <c r="X39" s="504">
        <f t="shared" si="14"/>
        <v>27</v>
      </c>
      <c r="Y39" s="456"/>
    </row>
    <row r="40" spans="1:26" ht="84" customHeight="1">
      <c r="A40" s="491">
        <f t="shared" si="15"/>
        <v>4</v>
      </c>
      <c r="B40" s="502" t="s">
        <v>1101</v>
      </c>
      <c r="C40" s="491" t="s">
        <v>384</v>
      </c>
      <c r="D40" s="516" t="str">
        <f t="shared" si="16"/>
        <v>KBNN huyện Na Rì</v>
      </c>
      <c r="E40" s="499"/>
      <c r="F40" s="217">
        <v>302</v>
      </c>
      <c r="G40" s="518" t="s">
        <v>55</v>
      </c>
      <c r="H40" s="516" t="s">
        <v>1146</v>
      </c>
      <c r="I40" s="504">
        <v>1050</v>
      </c>
      <c r="J40" s="504">
        <v>1000</v>
      </c>
      <c r="K40" s="504">
        <v>50</v>
      </c>
      <c r="L40" s="500"/>
      <c r="M40" s="500"/>
      <c r="N40" s="500"/>
      <c r="O40" s="508">
        <f t="shared" si="11"/>
        <v>61</v>
      </c>
      <c r="P40" s="504">
        <v>61</v>
      </c>
      <c r="Q40" s="507"/>
      <c r="R40" s="669"/>
      <c r="S40" s="473"/>
      <c r="V40" s="504">
        <f t="shared" si="12"/>
        <v>989</v>
      </c>
      <c r="W40" s="504">
        <f t="shared" si="13"/>
        <v>939</v>
      </c>
      <c r="X40" s="504">
        <f t="shared" si="14"/>
        <v>50</v>
      </c>
      <c r="Y40" s="456"/>
    </row>
    <row r="41" spans="1:26" ht="84" customHeight="1">
      <c r="A41" s="491">
        <f t="shared" si="15"/>
        <v>5</v>
      </c>
      <c r="B41" s="502" t="s">
        <v>1085</v>
      </c>
      <c r="C41" s="491" t="s">
        <v>529</v>
      </c>
      <c r="D41" s="516" t="str">
        <f t="shared" si="16"/>
        <v>KBNN huyện Na Rì</v>
      </c>
      <c r="E41" s="491"/>
      <c r="F41" s="563">
        <v>292</v>
      </c>
      <c r="G41" s="491" t="s">
        <v>55</v>
      </c>
      <c r="H41" s="516" t="s">
        <v>1147</v>
      </c>
      <c r="I41" s="504">
        <f>+J41+K41</f>
        <v>313.39999999999998</v>
      </c>
      <c r="J41" s="504">
        <v>300</v>
      </c>
      <c r="K41" s="504">
        <v>13.4</v>
      </c>
      <c r="L41" s="512"/>
      <c r="M41" s="512"/>
      <c r="N41" s="512"/>
      <c r="O41" s="508">
        <f t="shared" si="11"/>
        <v>21</v>
      </c>
      <c r="P41" s="504">
        <v>21</v>
      </c>
      <c r="Q41" s="507"/>
      <c r="R41" s="667" t="s">
        <v>928</v>
      </c>
      <c r="S41" s="473"/>
      <c r="V41" s="504">
        <f t="shared" si="12"/>
        <v>292.39999999999998</v>
      </c>
      <c r="W41" s="504">
        <f t="shared" si="13"/>
        <v>279</v>
      </c>
      <c r="X41" s="504">
        <f t="shared" si="14"/>
        <v>13.4</v>
      </c>
      <c r="Y41" s="456"/>
    </row>
    <row r="42" spans="1:26" ht="84" customHeight="1">
      <c r="A42" s="491">
        <f t="shared" si="15"/>
        <v>6</v>
      </c>
      <c r="B42" s="502" t="s">
        <v>1086</v>
      </c>
      <c r="C42" s="491" t="s">
        <v>502</v>
      </c>
      <c r="D42" s="516" t="str">
        <f t="shared" si="16"/>
        <v>KBNN huyện Na Rì</v>
      </c>
      <c r="E42" s="491"/>
      <c r="F42" s="563">
        <v>292</v>
      </c>
      <c r="G42" s="491" t="s">
        <v>55</v>
      </c>
      <c r="H42" s="516" t="s">
        <v>1148</v>
      </c>
      <c r="I42" s="504">
        <f>+J42+K42</f>
        <v>624.44000000000005</v>
      </c>
      <c r="J42" s="504">
        <v>600</v>
      </c>
      <c r="K42" s="504">
        <v>24.44</v>
      </c>
      <c r="L42" s="512"/>
      <c r="M42" s="512"/>
      <c r="N42" s="512"/>
      <c r="O42" s="508">
        <f t="shared" si="11"/>
        <v>51</v>
      </c>
      <c r="P42" s="504">
        <v>51</v>
      </c>
      <c r="Q42" s="507"/>
      <c r="R42" s="668"/>
      <c r="S42" s="473"/>
      <c r="V42" s="504">
        <f t="shared" si="12"/>
        <v>573.44000000000005</v>
      </c>
      <c r="W42" s="504">
        <f t="shared" si="13"/>
        <v>549</v>
      </c>
      <c r="X42" s="504">
        <f t="shared" si="14"/>
        <v>24.44</v>
      </c>
      <c r="Y42" s="456"/>
    </row>
    <row r="43" spans="1:26" ht="84" customHeight="1">
      <c r="A43" s="491">
        <f t="shared" si="15"/>
        <v>7</v>
      </c>
      <c r="B43" s="502" t="s">
        <v>1087</v>
      </c>
      <c r="C43" s="491" t="s">
        <v>255</v>
      </c>
      <c r="D43" s="516" t="str">
        <f t="shared" si="16"/>
        <v>KBNN huyện Na Rì</v>
      </c>
      <c r="E43" s="499"/>
      <c r="F43" s="217">
        <v>292</v>
      </c>
      <c r="G43" s="491" t="s">
        <v>55</v>
      </c>
      <c r="H43" s="516" t="s">
        <v>1149</v>
      </c>
      <c r="I43" s="508">
        <f t="shared" ref="I43:I45" si="17">J43+K43</f>
        <v>525</v>
      </c>
      <c r="J43" s="508">
        <v>500</v>
      </c>
      <c r="K43" s="508">
        <v>25</v>
      </c>
      <c r="L43" s="500"/>
      <c r="M43" s="500"/>
      <c r="N43" s="500"/>
      <c r="O43" s="508">
        <f t="shared" si="11"/>
        <v>43</v>
      </c>
      <c r="P43" s="508">
        <v>43</v>
      </c>
      <c r="Q43" s="510"/>
      <c r="R43" s="668"/>
      <c r="S43" s="473"/>
      <c r="V43" s="504">
        <f t="shared" si="12"/>
        <v>482</v>
      </c>
      <c r="W43" s="504">
        <f t="shared" si="13"/>
        <v>457</v>
      </c>
      <c r="X43" s="504">
        <f t="shared" si="14"/>
        <v>25</v>
      </c>
      <c r="Y43" s="456"/>
    </row>
    <row r="44" spans="1:26" ht="84" customHeight="1">
      <c r="A44" s="491">
        <f t="shared" si="15"/>
        <v>8</v>
      </c>
      <c r="B44" s="502" t="s">
        <v>1088</v>
      </c>
      <c r="C44" s="491" t="s">
        <v>255</v>
      </c>
      <c r="D44" s="516" t="str">
        <f t="shared" si="16"/>
        <v>KBNN huyện Na Rì</v>
      </c>
      <c r="E44" s="499"/>
      <c r="F44" s="217">
        <v>292</v>
      </c>
      <c r="G44" s="491" t="s">
        <v>55</v>
      </c>
      <c r="H44" s="516" t="s">
        <v>1150</v>
      </c>
      <c r="I44" s="508">
        <f t="shared" si="17"/>
        <v>630</v>
      </c>
      <c r="J44" s="508">
        <v>600</v>
      </c>
      <c r="K44" s="508">
        <v>30</v>
      </c>
      <c r="L44" s="500"/>
      <c r="M44" s="500"/>
      <c r="N44" s="500"/>
      <c r="O44" s="508">
        <f t="shared" si="11"/>
        <v>51</v>
      </c>
      <c r="P44" s="508">
        <v>51</v>
      </c>
      <c r="Q44" s="510"/>
      <c r="R44" s="668"/>
      <c r="S44" s="473"/>
      <c r="V44" s="504">
        <f t="shared" si="12"/>
        <v>579</v>
      </c>
      <c r="W44" s="504">
        <f t="shared" si="13"/>
        <v>549</v>
      </c>
      <c r="X44" s="504">
        <f t="shared" si="14"/>
        <v>30</v>
      </c>
      <c r="Y44" s="456"/>
    </row>
    <row r="45" spans="1:26" ht="84" customHeight="1">
      <c r="A45" s="491">
        <f t="shared" si="15"/>
        <v>9</v>
      </c>
      <c r="B45" s="502" t="s">
        <v>1089</v>
      </c>
      <c r="C45" s="491" t="s">
        <v>258</v>
      </c>
      <c r="D45" s="516" t="str">
        <f t="shared" si="16"/>
        <v>KBNN huyện Na Rì</v>
      </c>
      <c r="E45" s="499"/>
      <c r="F45" s="217">
        <v>292</v>
      </c>
      <c r="G45" s="491" t="s">
        <v>55</v>
      </c>
      <c r="H45" s="516" t="s">
        <v>1151</v>
      </c>
      <c r="I45" s="508">
        <f t="shared" si="17"/>
        <v>945</v>
      </c>
      <c r="J45" s="508">
        <v>900</v>
      </c>
      <c r="K45" s="508">
        <v>45</v>
      </c>
      <c r="L45" s="500"/>
      <c r="M45" s="500"/>
      <c r="N45" s="500"/>
      <c r="O45" s="508">
        <f t="shared" si="11"/>
        <v>85</v>
      </c>
      <c r="P45" s="508">
        <v>85</v>
      </c>
      <c r="Q45" s="510"/>
      <c r="R45" s="668"/>
      <c r="S45" s="473"/>
      <c r="V45" s="504">
        <f t="shared" si="12"/>
        <v>860</v>
      </c>
      <c r="W45" s="504">
        <f t="shared" si="13"/>
        <v>815</v>
      </c>
      <c r="X45" s="504">
        <f t="shared" si="14"/>
        <v>45</v>
      </c>
      <c r="Y45" s="456"/>
    </row>
    <row r="46" spans="1:26" ht="84" customHeight="1">
      <c r="A46" s="491">
        <f t="shared" si="15"/>
        <v>10</v>
      </c>
      <c r="B46" s="502" t="s">
        <v>1022</v>
      </c>
      <c r="C46" s="491" t="s">
        <v>138</v>
      </c>
      <c r="D46" s="516" t="str">
        <f t="shared" si="16"/>
        <v>KBNN huyện Na Rì</v>
      </c>
      <c r="E46" s="499"/>
      <c r="F46" s="561" t="s">
        <v>1133</v>
      </c>
      <c r="G46" s="491" t="s">
        <v>55</v>
      </c>
      <c r="H46" s="516" t="s">
        <v>1152</v>
      </c>
      <c r="I46" s="504">
        <f>+J46+K46</f>
        <v>1249.5600000000002</v>
      </c>
      <c r="J46" s="504">
        <v>1187.1300000000001</v>
      </c>
      <c r="K46" s="504">
        <v>62.43</v>
      </c>
      <c r="L46" s="500"/>
      <c r="M46" s="500"/>
      <c r="N46" s="500"/>
      <c r="O46" s="508">
        <f t="shared" si="11"/>
        <v>70</v>
      </c>
      <c r="P46" s="504">
        <v>70</v>
      </c>
      <c r="Q46" s="507"/>
      <c r="R46" s="668"/>
      <c r="S46" s="473"/>
      <c r="V46" s="504">
        <f t="shared" si="12"/>
        <v>1179.5600000000002</v>
      </c>
      <c r="W46" s="504">
        <f t="shared" si="13"/>
        <v>1117.1300000000001</v>
      </c>
      <c r="X46" s="504">
        <f t="shared" si="14"/>
        <v>62.43</v>
      </c>
      <c r="Y46" s="456"/>
    </row>
    <row r="47" spans="1:26" ht="84" customHeight="1">
      <c r="A47" s="491">
        <f t="shared" si="15"/>
        <v>11</v>
      </c>
      <c r="B47" s="502" t="s">
        <v>322</v>
      </c>
      <c r="C47" s="491" t="s">
        <v>57</v>
      </c>
      <c r="D47" s="516" t="str">
        <f t="shared" si="16"/>
        <v>KBNN huyện Na Rì</v>
      </c>
      <c r="E47" s="503"/>
      <c r="F47" s="217">
        <v>292</v>
      </c>
      <c r="G47" s="491" t="s">
        <v>55</v>
      </c>
      <c r="H47" s="516" t="s">
        <v>1153</v>
      </c>
      <c r="I47" s="508">
        <f>J47+K47</f>
        <v>1575</v>
      </c>
      <c r="J47" s="508">
        <v>1500</v>
      </c>
      <c r="K47" s="508">
        <v>75</v>
      </c>
      <c r="L47" s="512"/>
      <c r="M47" s="512"/>
      <c r="N47" s="512"/>
      <c r="O47" s="508">
        <f t="shared" si="11"/>
        <v>95</v>
      </c>
      <c r="P47" s="508">
        <v>95</v>
      </c>
      <c r="Q47" s="510"/>
      <c r="R47" s="668"/>
      <c r="S47" s="473"/>
      <c r="V47" s="504">
        <f t="shared" si="12"/>
        <v>1480</v>
      </c>
      <c r="W47" s="504">
        <f t="shared" si="13"/>
        <v>1405</v>
      </c>
      <c r="X47" s="504">
        <f t="shared" si="14"/>
        <v>75</v>
      </c>
      <c r="Y47" s="456"/>
    </row>
    <row r="48" spans="1:26" ht="84" customHeight="1">
      <c r="A48" s="491">
        <f t="shared" si="15"/>
        <v>12</v>
      </c>
      <c r="B48" s="513" t="s">
        <v>1102</v>
      </c>
      <c r="C48" s="519" t="s">
        <v>412</v>
      </c>
      <c r="D48" s="516" t="str">
        <f t="shared" si="16"/>
        <v>KBNN huyện Na Rì</v>
      </c>
      <c r="E48" s="503"/>
      <c r="F48" s="217">
        <v>302</v>
      </c>
      <c r="G48" s="518" t="s">
        <v>55</v>
      </c>
      <c r="H48" s="516" t="s">
        <v>1154</v>
      </c>
      <c r="I48" s="504">
        <f>+J48+K48</f>
        <v>250</v>
      </c>
      <c r="J48" s="504">
        <v>238</v>
      </c>
      <c r="K48" s="504">
        <v>12</v>
      </c>
      <c r="L48" s="512"/>
      <c r="M48" s="512"/>
      <c r="N48" s="512"/>
      <c r="O48" s="508">
        <f t="shared" si="11"/>
        <v>14</v>
      </c>
      <c r="P48" s="504">
        <v>14</v>
      </c>
      <c r="Q48" s="507"/>
      <c r="R48" s="668"/>
      <c r="S48" s="473"/>
      <c r="V48" s="504">
        <f t="shared" si="12"/>
        <v>236</v>
      </c>
      <c r="W48" s="504">
        <f t="shared" si="13"/>
        <v>224</v>
      </c>
      <c r="X48" s="504">
        <f t="shared" si="14"/>
        <v>12</v>
      </c>
      <c r="Y48" s="456"/>
    </row>
    <row r="49" spans="1:25" ht="84" customHeight="1">
      <c r="A49" s="491">
        <f t="shared" si="15"/>
        <v>13</v>
      </c>
      <c r="B49" s="468" t="s">
        <v>1090</v>
      </c>
      <c r="C49" s="470" t="s">
        <v>1028</v>
      </c>
      <c r="D49" s="516" t="str">
        <f t="shared" si="16"/>
        <v>KBNN huyện Na Rì</v>
      </c>
      <c r="E49" s="499"/>
      <c r="F49" s="217">
        <v>292</v>
      </c>
      <c r="G49" s="516" t="s">
        <v>55</v>
      </c>
      <c r="H49" s="516" t="s">
        <v>1155</v>
      </c>
      <c r="I49" s="508">
        <f t="shared" ref="I49" si="18">J49+K49</f>
        <v>630</v>
      </c>
      <c r="J49" s="508">
        <v>600</v>
      </c>
      <c r="K49" s="508">
        <v>30</v>
      </c>
      <c r="L49" s="500"/>
      <c r="M49" s="500"/>
      <c r="N49" s="500"/>
      <c r="O49" s="508">
        <f t="shared" si="11"/>
        <v>56</v>
      </c>
      <c r="P49" s="508">
        <v>56</v>
      </c>
      <c r="Q49" s="510"/>
      <c r="R49" s="668"/>
      <c r="S49" s="473"/>
      <c r="V49" s="504">
        <f t="shared" si="12"/>
        <v>574</v>
      </c>
      <c r="W49" s="504">
        <f t="shared" si="13"/>
        <v>544</v>
      </c>
      <c r="X49" s="504">
        <f t="shared" si="14"/>
        <v>30</v>
      </c>
      <c r="Y49" s="456"/>
    </row>
    <row r="50" spans="1:25" ht="84" customHeight="1">
      <c r="A50" s="491">
        <f t="shared" si="15"/>
        <v>14</v>
      </c>
      <c r="B50" s="520" t="s">
        <v>1029</v>
      </c>
      <c r="C50" s="521" t="s">
        <v>1030</v>
      </c>
      <c r="D50" s="516" t="str">
        <f t="shared" si="16"/>
        <v>KBNN huyện Na Rì</v>
      </c>
      <c r="E50" s="499"/>
      <c r="F50" s="217">
        <v>161</v>
      </c>
      <c r="G50" s="473" t="s">
        <v>55</v>
      </c>
      <c r="H50" s="516" t="s">
        <v>1156</v>
      </c>
      <c r="I50" s="522">
        <f>+J50+K50</f>
        <v>550</v>
      </c>
      <c r="J50" s="522">
        <v>524.15</v>
      </c>
      <c r="K50" s="522">
        <v>25.85</v>
      </c>
      <c r="L50" s="500"/>
      <c r="M50" s="500"/>
      <c r="N50" s="500"/>
      <c r="O50" s="508">
        <f t="shared" si="11"/>
        <v>31</v>
      </c>
      <c r="P50" s="522">
        <v>31</v>
      </c>
      <c r="Q50" s="523"/>
      <c r="R50" s="668"/>
      <c r="S50" s="473"/>
      <c r="V50" s="504">
        <f t="shared" si="12"/>
        <v>519</v>
      </c>
      <c r="W50" s="504">
        <f t="shared" si="13"/>
        <v>493.15</v>
      </c>
      <c r="X50" s="504">
        <f t="shared" si="14"/>
        <v>25.85</v>
      </c>
      <c r="Y50" s="456"/>
    </row>
    <row r="51" spans="1:25" ht="84" customHeight="1">
      <c r="A51" s="491">
        <f t="shared" si="15"/>
        <v>15</v>
      </c>
      <c r="B51" s="520" t="s">
        <v>1031</v>
      </c>
      <c r="C51" s="521" t="s">
        <v>1032</v>
      </c>
      <c r="D51" s="516" t="str">
        <f t="shared" si="16"/>
        <v>KBNN huyện Na Rì</v>
      </c>
      <c r="E51" s="499"/>
      <c r="F51" s="217">
        <v>262</v>
      </c>
      <c r="G51" s="473" t="s">
        <v>55</v>
      </c>
      <c r="H51" s="516" t="s">
        <v>1157</v>
      </c>
      <c r="I51" s="522">
        <f>+J51+K51</f>
        <v>200</v>
      </c>
      <c r="J51" s="522">
        <v>190.5</v>
      </c>
      <c r="K51" s="522">
        <v>9.5</v>
      </c>
      <c r="L51" s="500"/>
      <c r="M51" s="500"/>
      <c r="N51" s="500"/>
      <c r="O51" s="508">
        <f t="shared" si="11"/>
        <v>8</v>
      </c>
      <c r="P51" s="522">
        <v>8</v>
      </c>
      <c r="Q51" s="523"/>
      <c r="R51" s="668"/>
      <c r="S51" s="473"/>
      <c r="V51" s="504">
        <f t="shared" si="12"/>
        <v>192</v>
      </c>
      <c r="W51" s="504">
        <f t="shared" si="13"/>
        <v>182.5</v>
      </c>
      <c r="X51" s="504">
        <f t="shared" si="14"/>
        <v>9.5</v>
      </c>
      <c r="Y51" s="456"/>
    </row>
    <row r="52" spans="1:25" ht="84" customHeight="1">
      <c r="A52" s="491">
        <f t="shared" si="15"/>
        <v>16</v>
      </c>
      <c r="B52" s="520" t="s">
        <v>1035</v>
      </c>
      <c r="C52" s="521" t="s">
        <v>199</v>
      </c>
      <c r="D52" s="516" t="str">
        <f t="shared" si="16"/>
        <v>KBNN huyện Na Rì</v>
      </c>
      <c r="E52" s="503"/>
      <c r="F52" s="217">
        <v>283</v>
      </c>
      <c r="G52" s="473" t="s">
        <v>55</v>
      </c>
      <c r="H52" s="516" t="s">
        <v>1158</v>
      </c>
      <c r="I52" s="522">
        <f>+J52+K52</f>
        <v>300</v>
      </c>
      <c r="J52" s="522">
        <v>285.5</v>
      </c>
      <c r="K52" s="522">
        <v>14.5</v>
      </c>
      <c r="L52" s="512"/>
      <c r="M52" s="512"/>
      <c r="N52" s="512"/>
      <c r="O52" s="508">
        <f t="shared" si="11"/>
        <v>21</v>
      </c>
      <c r="P52" s="522">
        <v>21</v>
      </c>
      <c r="Q52" s="523"/>
      <c r="R52" s="668"/>
      <c r="S52" s="473"/>
      <c r="V52" s="504">
        <f t="shared" si="12"/>
        <v>279</v>
      </c>
      <c r="W52" s="504">
        <f t="shared" si="13"/>
        <v>264.5</v>
      </c>
      <c r="X52" s="504">
        <f t="shared" si="14"/>
        <v>14.5</v>
      </c>
      <c r="Y52" s="456"/>
    </row>
    <row r="53" spans="1:25" ht="84" customHeight="1">
      <c r="A53" s="491">
        <f t="shared" si="15"/>
        <v>17</v>
      </c>
      <c r="B53" s="467" t="s">
        <v>1091</v>
      </c>
      <c r="C53" s="491" t="s">
        <v>804</v>
      </c>
      <c r="D53" s="516" t="str">
        <f t="shared" si="16"/>
        <v>KBNN huyện Na Rì</v>
      </c>
      <c r="E53" s="503"/>
      <c r="F53" s="217">
        <v>283</v>
      </c>
      <c r="G53" s="516" t="s">
        <v>55</v>
      </c>
      <c r="H53" s="516" t="s">
        <v>1159</v>
      </c>
      <c r="I53" s="508">
        <f t="shared" ref="I53:I54" si="19">J53+K53</f>
        <v>498.75</v>
      </c>
      <c r="J53" s="508">
        <v>475</v>
      </c>
      <c r="K53" s="508">
        <f>J53*5%</f>
        <v>23.75</v>
      </c>
      <c r="L53" s="512"/>
      <c r="M53" s="512"/>
      <c r="N53" s="512"/>
      <c r="O53" s="508">
        <f t="shared" si="11"/>
        <v>33</v>
      </c>
      <c r="P53" s="508">
        <v>33</v>
      </c>
      <c r="Q53" s="510"/>
      <c r="R53" s="669"/>
      <c r="S53" s="473"/>
      <c r="V53" s="504">
        <f t="shared" si="12"/>
        <v>465.75</v>
      </c>
      <c r="W53" s="504">
        <f t="shared" si="13"/>
        <v>442</v>
      </c>
      <c r="X53" s="504">
        <f t="shared" si="14"/>
        <v>23.75</v>
      </c>
      <c r="Y53" s="456"/>
    </row>
    <row r="54" spans="1:25" ht="84" customHeight="1">
      <c r="A54" s="491">
        <f t="shared" si="15"/>
        <v>18</v>
      </c>
      <c r="B54" s="467" t="s">
        <v>1038</v>
      </c>
      <c r="C54" s="491" t="s">
        <v>1039</v>
      </c>
      <c r="D54" s="516" t="str">
        <f t="shared" si="16"/>
        <v>KBNN huyện Na Rì</v>
      </c>
      <c r="E54" s="503"/>
      <c r="F54" s="561" t="s">
        <v>1134</v>
      </c>
      <c r="G54" s="516" t="s">
        <v>55</v>
      </c>
      <c r="H54" s="516" t="s">
        <v>1160</v>
      </c>
      <c r="I54" s="508">
        <f t="shared" si="19"/>
        <v>739.56999999999994</v>
      </c>
      <c r="J54" s="508">
        <v>731.67</v>
      </c>
      <c r="K54" s="508">
        <v>7.9</v>
      </c>
      <c r="L54" s="512"/>
      <c r="M54" s="512"/>
      <c r="N54" s="512"/>
      <c r="O54" s="508">
        <f t="shared" si="11"/>
        <v>41</v>
      </c>
      <c r="P54" s="508">
        <v>41</v>
      </c>
      <c r="Q54" s="510"/>
      <c r="R54" s="667" t="s">
        <v>928</v>
      </c>
      <c r="S54" s="473"/>
      <c r="V54" s="504">
        <f t="shared" si="12"/>
        <v>698.56999999999994</v>
      </c>
      <c r="W54" s="504">
        <f t="shared" si="13"/>
        <v>690.67</v>
      </c>
      <c r="X54" s="504">
        <f t="shared" si="14"/>
        <v>7.9</v>
      </c>
      <c r="Y54" s="456"/>
    </row>
    <row r="55" spans="1:25" ht="84" customHeight="1">
      <c r="A55" s="491">
        <f t="shared" si="15"/>
        <v>19</v>
      </c>
      <c r="B55" s="502" t="s">
        <v>1092</v>
      </c>
      <c r="C55" s="491" t="s">
        <v>1041</v>
      </c>
      <c r="D55" s="516" t="str">
        <f t="shared" si="16"/>
        <v>KBNN huyện Na Rì</v>
      </c>
      <c r="E55" s="503"/>
      <c r="F55" s="217">
        <v>283</v>
      </c>
      <c r="G55" s="491" t="s">
        <v>55</v>
      </c>
      <c r="H55" s="516" t="s">
        <v>1161</v>
      </c>
      <c r="I55" s="508">
        <f>J55+K55</f>
        <v>251.7</v>
      </c>
      <c r="J55" s="508">
        <v>237.28</v>
      </c>
      <c r="K55" s="508">
        <v>14.42</v>
      </c>
      <c r="L55" s="512"/>
      <c r="M55" s="512"/>
      <c r="N55" s="512"/>
      <c r="O55" s="508">
        <f t="shared" si="11"/>
        <v>13</v>
      </c>
      <c r="P55" s="508">
        <v>13</v>
      </c>
      <c r="Q55" s="510"/>
      <c r="R55" s="668"/>
      <c r="S55" s="473"/>
      <c r="V55" s="504">
        <f t="shared" si="12"/>
        <v>238.7</v>
      </c>
      <c r="W55" s="504">
        <f t="shared" si="13"/>
        <v>224.28</v>
      </c>
      <c r="X55" s="504">
        <f t="shared" si="14"/>
        <v>14.42</v>
      </c>
      <c r="Y55" s="456"/>
    </row>
    <row r="56" spans="1:25" ht="84" customHeight="1">
      <c r="A56" s="491">
        <f t="shared" si="15"/>
        <v>20</v>
      </c>
      <c r="B56" s="502" t="s">
        <v>1093</v>
      </c>
      <c r="C56" s="491" t="s">
        <v>1059</v>
      </c>
      <c r="D56" s="516" t="str">
        <f t="shared" si="16"/>
        <v>KBNN huyện Na Rì</v>
      </c>
      <c r="E56" s="503"/>
      <c r="F56" s="561" t="s">
        <v>1133</v>
      </c>
      <c r="G56" s="524" t="s">
        <v>55</v>
      </c>
      <c r="H56" s="516" t="s">
        <v>1162</v>
      </c>
      <c r="I56" s="508">
        <f>J56+K56</f>
        <v>722.26</v>
      </c>
      <c r="J56" s="508">
        <v>697.26</v>
      </c>
      <c r="K56" s="508">
        <v>25</v>
      </c>
      <c r="L56" s="512"/>
      <c r="M56" s="512"/>
      <c r="N56" s="512"/>
      <c r="O56" s="508">
        <f t="shared" si="11"/>
        <v>41</v>
      </c>
      <c r="P56" s="508">
        <v>41</v>
      </c>
      <c r="Q56" s="510"/>
      <c r="R56" s="668"/>
      <c r="S56" s="473"/>
      <c r="V56" s="504">
        <f t="shared" si="12"/>
        <v>681.26</v>
      </c>
      <c r="W56" s="504">
        <f t="shared" si="13"/>
        <v>656.26</v>
      </c>
      <c r="X56" s="504">
        <f t="shared" si="14"/>
        <v>25</v>
      </c>
      <c r="Y56" s="456"/>
    </row>
    <row r="57" spans="1:25" ht="84" customHeight="1">
      <c r="A57" s="491">
        <f t="shared" si="15"/>
        <v>21</v>
      </c>
      <c r="B57" s="502" t="s">
        <v>1060</v>
      </c>
      <c r="C57" s="491" t="s">
        <v>1059</v>
      </c>
      <c r="D57" s="516" t="str">
        <f t="shared" si="16"/>
        <v>KBNN huyện Na Rì</v>
      </c>
      <c r="E57" s="503"/>
      <c r="F57" s="561" t="s">
        <v>1133</v>
      </c>
      <c r="G57" s="524" t="s">
        <v>55</v>
      </c>
      <c r="H57" s="516" t="s">
        <v>1163</v>
      </c>
      <c r="I57" s="508">
        <f>J57+K57</f>
        <v>630</v>
      </c>
      <c r="J57" s="508">
        <v>600</v>
      </c>
      <c r="K57" s="508">
        <v>30</v>
      </c>
      <c r="L57" s="512"/>
      <c r="M57" s="512"/>
      <c r="N57" s="512"/>
      <c r="O57" s="508">
        <f t="shared" si="11"/>
        <v>35</v>
      </c>
      <c r="P57" s="508">
        <v>35</v>
      </c>
      <c r="Q57" s="510"/>
      <c r="R57" s="668"/>
      <c r="S57" s="473"/>
      <c r="V57" s="504">
        <f t="shared" si="12"/>
        <v>595</v>
      </c>
      <c r="W57" s="504">
        <f t="shared" si="13"/>
        <v>565</v>
      </c>
      <c r="X57" s="504">
        <f t="shared" si="14"/>
        <v>30</v>
      </c>
      <c r="Y57" s="456"/>
    </row>
    <row r="58" spans="1:25" ht="84" customHeight="1">
      <c r="A58" s="491">
        <f t="shared" si="15"/>
        <v>22</v>
      </c>
      <c r="B58" s="502" t="s">
        <v>1094</v>
      </c>
      <c r="C58" s="491" t="s">
        <v>115</v>
      </c>
      <c r="D58" s="516" t="str">
        <f t="shared" si="16"/>
        <v>KBNN huyện Na Rì</v>
      </c>
      <c r="E58" s="503"/>
      <c r="F58" s="217">
        <v>283</v>
      </c>
      <c r="G58" s="491" t="s">
        <v>55</v>
      </c>
      <c r="H58" s="516" t="s">
        <v>1164</v>
      </c>
      <c r="I58" s="508">
        <f>J58+K58</f>
        <v>540</v>
      </c>
      <c r="J58" s="526">
        <v>500</v>
      </c>
      <c r="K58" s="526">
        <v>40</v>
      </c>
      <c r="L58" s="512"/>
      <c r="M58" s="512"/>
      <c r="N58" s="512"/>
      <c r="O58" s="508">
        <f t="shared" si="11"/>
        <v>37</v>
      </c>
      <c r="P58" s="526">
        <v>37</v>
      </c>
      <c r="Q58" s="526"/>
      <c r="R58" s="668"/>
      <c r="S58" s="473"/>
      <c r="V58" s="504">
        <f t="shared" si="12"/>
        <v>503</v>
      </c>
      <c r="W58" s="504">
        <f t="shared" si="13"/>
        <v>463</v>
      </c>
      <c r="X58" s="504">
        <f t="shared" si="14"/>
        <v>40</v>
      </c>
      <c r="Y58" s="456"/>
    </row>
    <row r="59" spans="1:25" ht="84" customHeight="1">
      <c r="A59" s="491">
        <f t="shared" si="15"/>
        <v>23</v>
      </c>
      <c r="B59" s="502" t="s">
        <v>82</v>
      </c>
      <c r="C59" s="491" t="s">
        <v>1016</v>
      </c>
      <c r="D59" s="516" t="str">
        <f t="shared" si="16"/>
        <v>KBNN huyện Na Rì</v>
      </c>
      <c r="E59" s="499"/>
      <c r="F59" s="217">
        <v>161</v>
      </c>
      <c r="G59" s="491" t="s">
        <v>55</v>
      </c>
      <c r="H59" s="516" t="s">
        <v>1165</v>
      </c>
      <c r="I59" s="504">
        <f>+J59+K59</f>
        <v>106.14</v>
      </c>
      <c r="J59" s="527">
        <v>101.14</v>
      </c>
      <c r="K59" s="527">
        <v>5</v>
      </c>
      <c r="L59" s="500"/>
      <c r="M59" s="500"/>
      <c r="N59" s="500"/>
      <c r="O59" s="508">
        <f t="shared" si="11"/>
        <v>5</v>
      </c>
      <c r="P59" s="527">
        <v>5</v>
      </c>
      <c r="Q59" s="527"/>
      <c r="R59" s="668"/>
      <c r="S59" s="473"/>
      <c r="V59" s="504">
        <f t="shared" si="12"/>
        <v>101.14</v>
      </c>
      <c r="W59" s="504">
        <f t="shared" si="13"/>
        <v>96.14</v>
      </c>
      <c r="X59" s="504">
        <f t="shared" si="14"/>
        <v>5</v>
      </c>
      <c r="Y59" s="456"/>
    </row>
    <row r="60" spans="1:25" ht="84" customHeight="1">
      <c r="A60" s="491">
        <f t="shared" si="15"/>
        <v>24</v>
      </c>
      <c r="B60" s="502" t="s">
        <v>1068</v>
      </c>
      <c r="C60" s="491" t="s">
        <v>1018</v>
      </c>
      <c r="D60" s="516" t="str">
        <f t="shared" si="16"/>
        <v>KBNN huyện Na Rì</v>
      </c>
      <c r="E60" s="499"/>
      <c r="F60" s="217">
        <v>292</v>
      </c>
      <c r="G60" s="491" t="s">
        <v>55</v>
      </c>
      <c r="H60" s="516" t="s">
        <v>1166</v>
      </c>
      <c r="I60" s="504">
        <f>+J60+K60</f>
        <v>499.99</v>
      </c>
      <c r="J60" s="527">
        <v>480.22</v>
      </c>
      <c r="K60" s="527">
        <v>19.77</v>
      </c>
      <c r="L60" s="500"/>
      <c r="M60" s="500"/>
      <c r="N60" s="500"/>
      <c r="O60" s="508">
        <f t="shared" si="11"/>
        <v>38</v>
      </c>
      <c r="P60" s="527">
        <v>38</v>
      </c>
      <c r="Q60" s="527"/>
      <c r="R60" s="668"/>
      <c r="S60" s="473"/>
      <c r="V60" s="504">
        <f t="shared" si="12"/>
        <v>461.99</v>
      </c>
      <c r="W60" s="504">
        <f t="shared" si="13"/>
        <v>442.22</v>
      </c>
      <c r="X60" s="504">
        <f t="shared" si="14"/>
        <v>19.77</v>
      </c>
      <c r="Y60" s="456"/>
    </row>
    <row r="61" spans="1:25" ht="84" customHeight="1">
      <c r="A61" s="491">
        <f t="shared" si="15"/>
        <v>25</v>
      </c>
      <c r="B61" s="502" t="s">
        <v>1019</v>
      </c>
      <c r="C61" s="491" t="s">
        <v>1016</v>
      </c>
      <c r="D61" s="516" t="str">
        <f t="shared" si="16"/>
        <v>KBNN huyện Na Rì</v>
      </c>
      <c r="E61" s="503"/>
      <c r="F61" s="217">
        <v>292</v>
      </c>
      <c r="G61" s="491" t="s">
        <v>55</v>
      </c>
      <c r="H61" s="516" t="s">
        <v>1167</v>
      </c>
      <c r="I61" s="504">
        <f>+J61+K61</f>
        <v>395.05</v>
      </c>
      <c r="J61" s="527">
        <v>380.23</v>
      </c>
      <c r="K61" s="527">
        <v>14.82</v>
      </c>
      <c r="L61" s="512"/>
      <c r="M61" s="512"/>
      <c r="N61" s="512"/>
      <c r="O61" s="508">
        <f t="shared" si="11"/>
        <v>18</v>
      </c>
      <c r="P61" s="527">
        <v>18</v>
      </c>
      <c r="Q61" s="527"/>
      <c r="R61" s="668"/>
      <c r="S61" s="473"/>
      <c r="V61" s="504">
        <f t="shared" si="12"/>
        <v>377.05</v>
      </c>
      <c r="W61" s="504">
        <f t="shared" si="13"/>
        <v>362.23</v>
      </c>
      <c r="X61" s="504">
        <f t="shared" si="14"/>
        <v>14.82</v>
      </c>
      <c r="Y61" s="456"/>
    </row>
    <row r="62" spans="1:25" ht="84" customHeight="1">
      <c r="A62" s="491">
        <f t="shared" si="15"/>
        <v>26</v>
      </c>
      <c r="B62" s="502" t="s">
        <v>1020</v>
      </c>
      <c r="C62" s="491" t="s">
        <v>1017</v>
      </c>
      <c r="D62" s="516" t="str">
        <f t="shared" si="16"/>
        <v>KBNN huyện Na Rì</v>
      </c>
      <c r="E62" s="503"/>
      <c r="F62" s="217">
        <v>161</v>
      </c>
      <c r="G62" s="491" t="s">
        <v>55</v>
      </c>
      <c r="H62" s="516" t="s">
        <v>1168</v>
      </c>
      <c r="I62" s="504">
        <f>+J62+K62</f>
        <v>252.42</v>
      </c>
      <c r="J62" s="527">
        <v>246.39</v>
      </c>
      <c r="K62" s="527">
        <v>6.03</v>
      </c>
      <c r="L62" s="512"/>
      <c r="M62" s="512"/>
      <c r="N62" s="512"/>
      <c r="O62" s="508">
        <f t="shared" si="11"/>
        <v>14</v>
      </c>
      <c r="P62" s="527">
        <v>14</v>
      </c>
      <c r="Q62" s="527"/>
      <c r="R62" s="669"/>
      <c r="S62" s="473"/>
      <c r="V62" s="504">
        <f t="shared" si="12"/>
        <v>238.42</v>
      </c>
      <c r="W62" s="504">
        <f t="shared" si="13"/>
        <v>232.39</v>
      </c>
      <c r="X62" s="504">
        <f t="shared" si="14"/>
        <v>6.03</v>
      </c>
      <c r="Y62" s="456"/>
    </row>
    <row r="63" spans="1:25" ht="42.75" customHeight="1">
      <c r="A63" s="487" t="s">
        <v>980</v>
      </c>
      <c r="B63" s="492" t="s">
        <v>443</v>
      </c>
      <c r="C63" s="498"/>
      <c r="D63" s="499"/>
      <c r="E63" s="499"/>
      <c r="F63" s="499"/>
      <c r="G63" s="498"/>
      <c r="H63" s="498"/>
      <c r="I63" s="500">
        <f>SUM(I64:I69)</f>
        <v>3354.78</v>
      </c>
      <c r="J63" s="500">
        <f t="shared" ref="J63:Q63" si="20">SUM(J64:J69)</f>
        <v>3222.04</v>
      </c>
      <c r="K63" s="500">
        <f t="shared" si="20"/>
        <v>132.73999999999998</v>
      </c>
      <c r="L63" s="500">
        <f t="shared" si="20"/>
        <v>0</v>
      </c>
      <c r="M63" s="500">
        <f t="shared" si="20"/>
        <v>0</v>
      </c>
      <c r="N63" s="500">
        <f t="shared" si="20"/>
        <v>0</v>
      </c>
      <c r="O63" s="500">
        <f t="shared" si="20"/>
        <v>3354.78</v>
      </c>
      <c r="P63" s="500">
        <f t="shared" si="20"/>
        <v>3222.04</v>
      </c>
      <c r="Q63" s="500">
        <f t="shared" si="20"/>
        <v>132.73999999999998</v>
      </c>
      <c r="R63" s="501"/>
      <c r="S63" s="473"/>
      <c r="V63" s="459"/>
      <c r="W63" s="460"/>
      <c r="X63" s="461"/>
      <c r="Y63" s="456"/>
    </row>
    <row r="64" spans="1:25" ht="64.5" customHeight="1">
      <c r="A64" s="491">
        <f>+A62+1</f>
        <v>27</v>
      </c>
      <c r="B64" s="502" t="s">
        <v>459</v>
      </c>
      <c r="C64" s="491" t="s">
        <v>460</v>
      </c>
      <c r="D64" s="503" t="str">
        <f>+D62</f>
        <v>KBNN huyện Na Rì</v>
      </c>
      <c r="E64" s="503"/>
      <c r="F64" s="217">
        <v>292</v>
      </c>
      <c r="G64" s="491" t="s">
        <v>55</v>
      </c>
      <c r="H64" s="491"/>
      <c r="I64" s="504">
        <f>+J64+K64</f>
        <v>700</v>
      </c>
      <c r="J64" s="504">
        <v>672.3</v>
      </c>
      <c r="K64" s="504">
        <v>27.7</v>
      </c>
      <c r="L64" s="505"/>
      <c r="M64" s="505"/>
      <c r="N64" s="505"/>
      <c r="O64" s="506">
        <f>+P64+Q64</f>
        <v>700</v>
      </c>
      <c r="P64" s="506">
        <v>672.3</v>
      </c>
      <c r="Q64" s="507">
        <v>27.7</v>
      </c>
      <c r="R64" s="667" t="s">
        <v>933</v>
      </c>
      <c r="S64" s="473"/>
      <c r="V64" s="456"/>
      <c r="W64" s="456"/>
      <c r="X64" s="461"/>
      <c r="Y64" s="456"/>
    </row>
    <row r="65" spans="1:25" ht="56.25">
      <c r="A65" s="491">
        <f>+A64+1</f>
        <v>28</v>
      </c>
      <c r="B65" s="502" t="s">
        <v>462</v>
      </c>
      <c r="C65" s="491" t="s">
        <v>463</v>
      </c>
      <c r="D65" s="503" t="str">
        <f>+D64</f>
        <v>KBNN huyện Na Rì</v>
      </c>
      <c r="E65" s="503"/>
      <c r="F65" s="217">
        <v>161</v>
      </c>
      <c r="G65" s="491" t="s">
        <v>55</v>
      </c>
      <c r="H65" s="491"/>
      <c r="I65" s="508">
        <f t="shared" ref="I65:I67" si="21">J65+K65</f>
        <v>420</v>
      </c>
      <c r="J65" s="508">
        <v>403.38</v>
      </c>
      <c r="K65" s="508">
        <v>16.62</v>
      </c>
      <c r="L65" s="505"/>
      <c r="M65" s="505"/>
      <c r="N65" s="505"/>
      <c r="O65" s="509">
        <f t="shared" ref="O65:O67" si="22">P65+Q65</f>
        <v>420</v>
      </c>
      <c r="P65" s="509">
        <v>403.38</v>
      </c>
      <c r="Q65" s="510">
        <v>16.62</v>
      </c>
      <c r="R65" s="668"/>
      <c r="S65" s="473"/>
      <c r="V65" s="456"/>
      <c r="W65" s="456"/>
      <c r="X65" s="456"/>
      <c r="Y65" s="456"/>
    </row>
    <row r="66" spans="1:25" ht="56.25">
      <c r="A66" s="491">
        <f t="shared" ref="A66:A69" si="23">+A65+1</f>
        <v>29</v>
      </c>
      <c r="B66" s="502" t="s">
        <v>465</v>
      </c>
      <c r="C66" s="491" t="s">
        <v>454</v>
      </c>
      <c r="D66" s="503" t="str">
        <f t="shared" ref="D66:D69" si="24">+D65</f>
        <v>KBNN huyện Na Rì</v>
      </c>
      <c r="E66" s="503"/>
      <c r="F66" s="217">
        <v>292</v>
      </c>
      <c r="G66" s="491" t="s">
        <v>55</v>
      </c>
      <c r="H66" s="491"/>
      <c r="I66" s="508">
        <f t="shared" si="21"/>
        <v>1260</v>
      </c>
      <c r="J66" s="508">
        <v>1210.1500000000001</v>
      </c>
      <c r="K66" s="508">
        <v>49.85</v>
      </c>
      <c r="L66" s="505"/>
      <c r="M66" s="505"/>
      <c r="N66" s="505"/>
      <c r="O66" s="509">
        <f t="shared" si="22"/>
        <v>1260</v>
      </c>
      <c r="P66" s="509">
        <v>1210.1500000000001</v>
      </c>
      <c r="Q66" s="510">
        <v>49.85</v>
      </c>
      <c r="R66" s="669"/>
      <c r="S66" s="473"/>
    </row>
    <row r="67" spans="1:25" ht="84.75" customHeight="1">
      <c r="A67" s="491">
        <f t="shared" si="23"/>
        <v>30</v>
      </c>
      <c r="B67" s="502" t="s">
        <v>1055</v>
      </c>
      <c r="C67" s="491" t="s">
        <v>454</v>
      </c>
      <c r="D67" s="503" t="str">
        <f t="shared" si="24"/>
        <v>KBNN huyện Na Rì</v>
      </c>
      <c r="E67" s="503"/>
      <c r="F67" s="217">
        <v>292</v>
      </c>
      <c r="G67" s="491" t="s">
        <v>55</v>
      </c>
      <c r="H67" s="491"/>
      <c r="I67" s="508">
        <f t="shared" si="21"/>
        <v>315</v>
      </c>
      <c r="J67" s="508">
        <v>302.54000000000002</v>
      </c>
      <c r="K67" s="508">
        <v>12.46</v>
      </c>
      <c r="L67" s="505"/>
      <c r="M67" s="505"/>
      <c r="N67" s="505"/>
      <c r="O67" s="509">
        <f t="shared" si="22"/>
        <v>315</v>
      </c>
      <c r="P67" s="509">
        <v>302.54000000000002</v>
      </c>
      <c r="Q67" s="510">
        <v>12.46</v>
      </c>
      <c r="R67" s="667" t="s">
        <v>933</v>
      </c>
      <c r="S67" s="473"/>
    </row>
    <row r="68" spans="1:25" ht="84.75" customHeight="1">
      <c r="A68" s="491">
        <f t="shared" si="23"/>
        <v>31</v>
      </c>
      <c r="B68" s="502" t="s">
        <v>1056</v>
      </c>
      <c r="C68" s="491" t="s">
        <v>1057</v>
      </c>
      <c r="D68" s="503" t="str">
        <f t="shared" si="24"/>
        <v>KBNN huyện Na Rì</v>
      </c>
      <c r="E68" s="503"/>
      <c r="F68" s="217">
        <v>292</v>
      </c>
      <c r="G68" s="491" t="s">
        <v>55</v>
      </c>
      <c r="H68" s="491"/>
      <c r="I68" s="504">
        <f>+J68+K68</f>
        <v>359.78000000000003</v>
      </c>
      <c r="J68" s="504">
        <v>345.54</v>
      </c>
      <c r="K68" s="504">
        <v>14.24</v>
      </c>
      <c r="L68" s="505"/>
      <c r="M68" s="505"/>
      <c r="N68" s="505"/>
      <c r="O68" s="506">
        <f>+P68+Q68</f>
        <v>359.78000000000003</v>
      </c>
      <c r="P68" s="506">
        <v>345.54</v>
      </c>
      <c r="Q68" s="507">
        <v>14.24</v>
      </c>
      <c r="R68" s="668"/>
      <c r="S68" s="473"/>
    </row>
    <row r="69" spans="1:25" ht="66" customHeight="1">
      <c r="A69" s="491">
        <f t="shared" si="23"/>
        <v>32</v>
      </c>
      <c r="B69" s="502" t="s">
        <v>1058</v>
      </c>
      <c r="C69" s="491" t="s">
        <v>445</v>
      </c>
      <c r="D69" s="503" t="str">
        <f t="shared" si="24"/>
        <v>KBNN huyện Na Rì</v>
      </c>
      <c r="E69" s="503"/>
      <c r="F69" s="217">
        <v>292</v>
      </c>
      <c r="G69" s="491" t="s">
        <v>55</v>
      </c>
      <c r="H69" s="491"/>
      <c r="I69" s="504">
        <f>+J69+K69</f>
        <v>300</v>
      </c>
      <c r="J69" s="504">
        <v>288.13</v>
      </c>
      <c r="K69" s="504">
        <v>11.87</v>
      </c>
      <c r="L69" s="505"/>
      <c r="M69" s="505"/>
      <c r="N69" s="505"/>
      <c r="O69" s="506">
        <f>+P69+Q69</f>
        <v>300</v>
      </c>
      <c r="P69" s="506">
        <v>288.13</v>
      </c>
      <c r="Q69" s="507">
        <v>11.87</v>
      </c>
      <c r="R69" s="669"/>
      <c r="S69" s="473"/>
    </row>
    <row r="70" spans="1:25" ht="42.75" customHeight="1">
      <c r="A70" s="487" t="s">
        <v>981</v>
      </c>
      <c r="B70" s="492" t="s">
        <v>118</v>
      </c>
      <c r="C70" s="498"/>
      <c r="D70" s="499"/>
      <c r="E70" s="499"/>
      <c r="F70" s="564"/>
      <c r="G70" s="498"/>
      <c r="H70" s="498"/>
      <c r="I70" s="500">
        <f>SUM(I71:I73)</f>
        <v>2999.54</v>
      </c>
      <c r="J70" s="500">
        <f t="shared" ref="J70:Q70" si="25">SUM(J71:J73)</f>
        <v>2880.9</v>
      </c>
      <c r="K70" s="500">
        <f t="shared" si="25"/>
        <v>118.64</v>
      </c>
      <c r="L70" s="500">
        <f t="shared" si="25"/>
        <v>0</v>
      </c>
      <c r="M70" s="500">
        <f t="shared" si="25"/>
        <v>0</v>
      </c>
      <c r="N70" s="500">
        <f t="shared" si="25"/>
        <v>0</v>
      </c>
      <c r="O70" s="500">
        <f t="shared" si="25"/>
        <v>2999.54</v>
      </c>
      <c r="P70" s="500">
        <f t="shared" si="25"/>
        <v>2880.9</v>
      </c>
      <c r="Q70" s="500">
        <f t="shared" si="25"/>
        <v>118.64</v>
      </c>
      <c r="R70" s="501"/>
      <c r="S70" s="473"/>
      <c r="V70" s="451"/>
      <c r="W70" s="452"/>
    </row>
    <row r="71" spans="1:25" ht="63.75" customHeight="1">
      <c r="A71" s="491">
        <f>+A69+1</f>
        <v>33</v>
      </c>
      <c r="B71" s="502" t="s">
        <v>133</v>
      </c>
      <c r="C71" s="491" t="s">
        <v>134</v>
      </c>
      <c r="D71" s="503" t="str">
        <f>+D69</f>
        <v>KBNN huyện Na Rì</v>
      </c>
      <c r="E71" s="499"/>
      <c r="F71" s="217">
        <v>292</v>
      </c>
      <c r="G71" s="491" t="s">
        <v>55</v>
      </c>
      <c r="H71" s="491"/>
      <c r="I71" s="508">
        <f t="shared" ref="I71:I73" si="26">J71+K71</f>
        <v>1626.24</v>
      </c>
      <c r="J71" s="508">
        <v>1548.8</v>
      </c>
      <c r="K71" s="508">
        <v>77.44</v>
      </c>
      <c r="L71" s="500"/>
      <c r="M71" s="500"/>
      <c r="N71" s="500"/>
      <c r="O71" s="511">
        <f t="shared" ref="O71:O73" si="27">P71+Q71</f>
        <v>1626.24</v>
      </c>
      <c r="P71" s="511">
        <v>1548.8</v>
      </c>
      <c r="Q71" s="510">
        <v>77.44</v>
      </c>
      <c r="R71" s="667" t="s">
        <v>921</v>
      </c>
      <c r="S71" s="473"/>
    </row>
    <row r="72" spans="1:25" ht="61.5" customHeight="1">
      <c r="A72" s="491">
        <f>+A71+1</f>
        <v>34</v>
      </c>
      <c r="B72" s="502" t="s">
        <v>135</v>
      </c>
      <c r="C72" s="491" t="s">
        <v>134</v>
      </c>
      <c r="D72" s="503" t="str">
        <f>+D71</f>
        <v>KBNN huyện Na Rì</v>
      </c>
      <c r="E72" s="499"/>
      <c r="F72" s="217">
        <v>283</v>
      </c>
      <c r="G72" s="491" t="s">
        <v>55</v>
      </c>
      <c r="H72" s="491"/>
      <c r="I72" s="508">
        <f t="shared" si="26"/>
        <v>630</v>
      </c>
      <c r="J72" s="508">
        <v>600</v>
      </c>
      <c r="K72" s="508">
        <v>30</v>
      </c>
      <c r="L72" s="500"/>
      <c r="M72" s="500"/>
      <c r="N72" s="500"/>
      <c r="O72" s="511">
        <f t="shared" si="27"/>
        <v>630</v>
      </c>
      <c r="P72" s="511">
        <v>600</v>
      </c>
      <c r="Q72" s="510">
        <v>30</v>
      </c>
      <c r="R72" s="668"/>
      <c r="S72" s="473"/>
    </row>
    <row r="73" spans="1:25" ht="57" customHeight="1">
      <c r="A73" s="491">
        <f>+A72+1</f>
        <v>35</v>
      </c>
      <c r="B73" s="502" t="s">
        <v>1063</v>
      </c>
      <c r="C73" s="491" t="s">
        <v>134</v>
      </c>
      <c r="D73" s="503" t="str">
        <f>+D72</f>
        <v>KBNN huyện Na Rì</v>
      </c>
      <c r="E73" s="503"/>
      <c r="F73" s="217">
        <v>292</v>
      </c>
      <c r="G73" s="491" t="s">
        <v>55</v>
      </c>
      <c r="H73" s="491"/>
      <c r="I73" s="508">
        <f t="shared" si="26"/>
        <v>743.30000000000007</v>
      </c>
      <c r="J73" s="508">
        <v>732.1</v>
      </c>
      <c r="K73" s="508">
        <v>11.2</v>
      </c>
      <c r="L73" s="512"/>
      <c r="M73" s="512"/>
      <c r="N73" s="512"/>
      <c r="O73" s="511">
        <f t="shared" si="27"/>
        <v>743.30000000000007</v>
      </c>
      <c r="P73" s="511">
        <v>732.1</v>
      </c>
      <c r="Q73" s="510">
        <v>11.2</v>
      </c>
      <c r="R73" s="669"/>
      <c r="S73" s="473"/>
    </row>
    <row r="74" spans="1:25" ht="42.75" customHeight="1">
      <c r="A74" s="487" t="s">
        <v>982</v>
      </c>
      <c r="B74" s="492" t="s">
        <v>434</v>
      </c>
      <c r="C74" s="498"/>
      <c r="D74" s="503"/>
      <c r="E74" s="499"/>
      <c r="F74" s="217"/>
      <c r="G74" s="498"/>
      <c r="H74" s="498"/>
      <c r="I74" s="500">
        <f>+I75</f>
        <v>499.88</v>
      </c>
      <c r="J74" s="500">
        <f t="shared" ref="J74:Q74" si="28">+J75</f>
        <v>480.12</v>
      </c>
      <c r="K74" s="500">
        <f t="shared" si="28"/>
        <v>19.760000000000002</v>
      </c>
      <c r="L74" s="500">
        <f t="shared" si="28"/>
        <v>0</v>
      </c>
      <c r="M74" s="500">
        <f t="shared" si="28"/>
        <v>0</v>
      </c>
      <c r="N74" s="500">
        <f t="shared" si="28"/>
        <v>0</v>
      </c>
      <c r="O74" s="500">
        <f t="shared" si="28"/>
        <v>499.88</v>
      </c>
      <c r="P74" s="500">
        <f t="shared" si="28"/>
        <v>480.12</v>
      </c>
      <c r="Q74" s="500">
        <f t="shared" si="28"/>
        <v>19.760000000000002</v>
      </c>
      <c r="R74" s="501"/>
      <c r="S74" s="473"/>
      <c r="V74" s="451"/>
      <c r="W74" s="452"/>
    </row>
    <row r="75" spans="1:25" ht="75">
      <c r="A75" s="491">
        <f>+A73+1</f>
        <v>36</v>
      </c>
      <c r="B75" s="513" t="s">
        <v>1064</v>
      </c>
      <c r="C75" s="491" t="s">
        <v>436</v>
      </c>
      <c r="D75" s="503" t="str">
        <f>+D73</f>
        <v>KBNN huyện Na Rì</v>
      </c>
      <c r="E75" s="503"/>
      <c r="F75" s="217">
        <v>292</v>
      </c>
      <c r="G75" s="491" t="s">
        <v>55</v>
      </c>
      <c r="H75" s="491" t="s">
        <v>1137</v>
      </c>
      <c r="I75" s="504">
        <f>+J75+K75</f>
        <v>499.88</v>
      </c>
      <c r="J75" s="504">
        <v>480.12</v>
      </c>
      <c r="K75" s="504">
        <v>19.760000000000002</v>
      </c>
      <c r="L75" s="512"/>
      <c r="M75" s="512"/>
      <c r="N75" s="512"/>
      <c r="O75" s="514">
        <f>+P75+Q75</f>
        <v>499.88</v>
      </c>
      <c r="P75" s="514">
        <v>480.12</v>
      </c>
      <c r="Q75" s="507">
        <v>19.760000000000002</v>
      </c>
      <c r="R75" s="469" t="s">
        <v>932</v>
      </c>
      <c r="S75" s="473"/>
    </row>
    <row r="76" spans="1:25" ht="42.75" customHeight="1">
      <c r="A76" s="487" t="s">
        <v>983</v>
      </c>
      <c r="B76" s="492" t="s">
        <v>148</v>
      </c>
      <c r="C76" s="498"/>
      <c r="D76" s="503"/>
      <c r="E76" s="499"/>
      <c r="F76" s="217"/>
      <c r="G76" s="498"/>
      <c r="H76" s="498"/>
      <c r="I76" s="500">
        <f t="shared" ref="I76:Q76" si="29">SUM(I77:I79)</f>
        <v>2733.8</v>
      </c>
      <c r="J76" s="500">
        <f t="shared" si="29"/>
        <v>2606.8000000000002</v>
      </c>
      <c r="K76" s="500">
        <f t="shared" si="29"/>
        <v>127</v>
      </c>
      <c r="L76" s="500">
        <f t="shared" si="29"/>
        <v>0</v>
      </c>
      <c r="M76" s="500">
        <f t="shared" si="29"/>
        <v>0</v>
      </c>
      <c r="N76" s="500">
        <f t="shared" si="29"/>
        <v>0</v>
      </c>
      <c r="O76" s="500">
        <f t="shared" si="29"/>
        <v>2733.8</v>
      </c>
      <c r="P76" s="500">
        <f t="shared" si="29"/>
        <v>2606.8000000000002</v>
      </c>
      <c r="Q76" s="500">
        <f t="shared" si="29"/>
        <v>127</v>
      </c>
      <c r="R76" s="501"/>
      <c r="S76" s="473"/>
      <c r="V76" s="451"/>
      <c r="W76" s="452"/>
    </row>
    <row r="77" spans="1:25" ht="56.25">
      <c r="A77" s="491">
        <f>+A75+1</f>
        <v>37</v>
      </c>
      <c r="B77" s="515" t="s">
        <v>179</v>
      </c>
      <c r="C77" s="516" t="s">
        <v>58</v>
      </c>
      <c r="D77" s="503" t="str">
        <f>+D75</f>
        <v>KBNN huyện Na Rì</v>
      </c>
      <c r="E77" s="517"/>
      <c r="F77" s="217">
        <v>283</v>
      </c>
      <c r="G77" s="516" t="s">
        <v>55</v>
      </c>
      <c r="H77" s="516"/>
      <c r="I77" s="508">
        <f t="shared" ref="I77:I79" si="30">J77+K77</f>
        <v>996</v>
      </c>
      <c r="J77" s="508">
        <v>950</v>
      </c>
      <c r="K77" s="508">
        <v>46</v>
      </c>
      <c r="L77" s="497"/>
      <c r="M77" s="497"/>
      <c r="N77" s="497"/>
      <c r="O77" s="508">
        <f t="shared" ref="O77:O79" si="31">P77+Q77</f>
        <v>996</v>
      </c>
      <c r="P77" s="508">
        <v>950</v>
      </c>
      <c r="Q77" s="510">
        <v>46</v>
      </c>
      <c r="R77" s="667" t="s">
        <v>923</v>
      </c>
      <c r="S77" s="473"/>
    </row>
    <row r="78" spans="1:25" ht="56.25">
      <c r="A78" s="491">
        <f>+A77+1</f>
        <v>38</v>
      </c>
      <c r="B78" s="515" t="s">
        <v>181</v>
      </c>
      <c r="C78" s="516" t="s">
        <v>182</v>
      </c>
      <c r="D78" s="503" t="str">
        <f>+D77</f>
        <v>KBNN huyện Na Rì</v>
      </c>
      <c r="E78" s="517"/>
      <c r="F78" s="217">
        <v>292</v>
      </c>
      <c r="G78" s="516" t="s">
        <v>55</v>
      </c>
      <c r="H78" s="516"/>
      <c r="I78" s="508">
        <f t="shared" si="30"/>
        <v>996</v>
      </c>
      <c r="J78" s="508">
        <v>950</v>
      </c>
      <c r="K78" s="508">
        <v>46</v>
      </c>
      <c r="L78" s="497"/>
      <c r="M78" s="497"/>
      <c r="N78" s="497"/>
      <c r="O78" s="508">
        <f t="shared" si="31"/>
        <v>996</v>
      </c>
      <c r="P78" s="508">
        <v>950</v>
      </c>
      <c r="Q78" s="510">
        <v>46</v>
      </c>
      <c r="R78" s="668"/>
      <c r="S78" s="473"/>
    </row>
    <row r="79" spans="1:25" ht="56.25">
      <c r="A79" s="491">
        <f>+A78+1</f>
        <v>39</v>
      </c>
      <c r="B79" s="515" t="s">
        <v>183</v>
      </c>
      <c r="C79" s="516" t="s">
        <v>184</v>
      </c>
      <c r="D79" s="503" t="str">
        <f t="shared" ref="D79" si="32">+D77</f>
        <v>KBNN huyện Na Rì</v>
      </c>
      <c r="E79" s="517"/>
      <c r="F79" s="217">
        <v>292</v>
      </c>
      <c r="G79" s="516" t="s">
        <v>55</v>
      </c>
      <c r="H79" s="516"/>
      <c r="I79" s="508">
        <f t="shared" si="30"/>
        <v>741.8</v>
      </c>
      <c r="J79" s="508">
        <v>706.8</v>
      </c>
      <c r="K79" s="508">
        <v>35</v>
      </c>
      <c r="L79" s="497"/>
      <c r="M79" s="497"/>
      <c r="N79" s="497"/>
      <c r="O79" s="508">
        <f t="shared" si="31"/>
        <v>741.8</v>
      </c>
      <c r="P79" s="508">
        <v>706.8</v>
      </c>
      <c r="Q79" s="510">
        <v>35</v>
      </c>
      <c r="R79" s="669"/>
      <c r="S79" s="473"/>
    </row>
    <row r="80" spans="1:25" ht="42.75" customHeight="1">
      <c r="A80" s="487" t="s">
        <v>984</v>
      </c>
      <c r="B80" s="492" t="s">
        <v>359</v>
      </c>
      <c r="C80" s="498"/>
      <c r="D80" s="503"/>
      <c r="E80" s="499"/>
      <c r="F80" s="217"/>
      <c r="G80" s="498"/>
      <c r="H80" s="498"/>
      <c r="I80" s="500">
        <f t="shared" ref="I80:Q80" si="33">SUM(I81:I84)</f>
        <v>1665.33</v>
      </c>
      <c r="J80" s="500">
        <f t="shared" si="33"/>
        <v>1615.34</v>
      </c>
      <c r="K80" s="500">
        <f t="shared" si="33"/>
        <v>49.99</v>
      </c>
      <c r="L80" s="500">
        <f t="shared" si="33"/>
        <v>0</v>
      </c>
      <c r="M80" s="500">
        <f t="shared" si="33"/>
        <v>0</v>
      </c>
      <c r="N80" s="500">
        <f t="shared" si="33"/>
        <v>0</v>
      </c>
      <c r="O80" s="500">
        <f t="shared" si="33"/>
        <v>1665.33</v>
      </c>
      <c r="P80" s="500">
        <f t="shared" si="33"/>
        <v>1615.34</v>
      </c>
      <c r="Q80" s="500">
        <f t="shared" si="33"/>
        <v>49.99</v>
      </c>
      <c r="R80" s="501"/>
      <c r="S80" s="473"/>
      <c r="V80" s="451"/>
      <c r="W80" s="452"/>
    </row>
    <row r="81" spans="1:24" ht="37.5" customHeight="1">
      <c r="A81" s="491">
        <f>+A79+1</f>
        <v>40</v>
      </c>
      <c r="B81" s="502" t="s">
        <v>937</v>
      </c>
      <c r="C81" s="491" t="s">
        <v>381</v>
      </c>
      <c r="D81" s="503" t="str">
        <f>+D79</f>
        <v>KBNN huyện Na Rì</v>
      </c>
      <c r="E81" s="499"/>
      <c r="F81" s="217">
        <v>283</v>
      </c>
      <c r="G81" s="491" t="s">
        <v>55</v>
      </c>
      <c r="H81" s="491"/>
      <c r="I81" s="504">
        <v>169.5</v>
      </c>
      <c r="J81" s="504">
        <v>160</v>
      </c>
      <c r="K81" s="504">
        <v>9.5</v>
      </c>
      <c r="L81" s="500"/>
      <c r="M81" s="500"/>
      <c r="N81" s="500"/>
      <c r="O81" s="504">
        <v>169.5</v>
      </c>
      <c r="P81" s="504">
        <v>160</v>
      </c>
      <c r="Q81" s="507">
        <v>9.5</v>
      </c>
      <c r="R81" s="667" t="s">
        <v>931</v>
      </c>
      <c r="S81" s="473"/>
    </row>
    <row r="82" spans="1:24" ht="56.25">
      <c r="A82" s="491">
        <f>+A81+1</f>
        <v>41</v>
      </c>
      <c r="B82" s="502" t="s">
        <v>383</v>
      </c>
      <c r="C82" s="491" t="s">
        <v>384</v>
      </c>
      <c r="D82" s="503" t="str">
        <f>+D81</f>
        <v>KBNN huyện Na Rì</v>
      </c>
      <c r="E82" s="499"/>
      <c r="F82" s="217">
        <v>283</v>
      </c>
      <c r="G82" s="491" t="s">
        <v>55</v>
      </c>
      <c r="H82" s="491"/>
      <c r="I82" s="504">
        <v>420</v>
      </c>
      <c r="J82" s="504">
        <v>400</v>
      </c>
      <c r="K82" s="504">
        <v>20</v>
      </c>
      <c r="L82" s="500"/>
      <c r="M82" s="500"/>
      <c r="N82" s="500"/>
      <c r="O82" s="504">
        <v>420</v>
      </c>
      <c r="P82" s="504">
        <v>400</v>
      </c>
      <c r="Q82" s="507">
        <v>20</v>
      </c>
      <c r="R82" s="668"/>
      <c r="S82" s="473"/>
    </row>
    <row r="83" spans="1:24" ht="56.25">
      <c r="A83" s="491">
        <f t="shared" ref="A83:A84" si="34">+A82+1</f>
        <v>42</v>
      </c>
      <c r="B83" s="502" t="s">
        <v>1053</v>
      </c>
      <c r="C83" s="491" t="s">
        <v>369</v>
      </c>
      <c r="D83" s="503" t="str">
        <f t="shared" ref="D83:D84" si="35">+D82</f>
        <v>KBNN huyện Na Rì</v>
      </c>
      <c r="E83" s="499"/>
      <c r="F83" s="217">
        <v>292</v>
      </c>
      <c r="G83" s="518" t="s">
        <v>55</v>
      </c>
      <c r="H83" s="518"/>
      <c r="I83" s="504">
        <v>605.28</v>
      </c>
      <c r="J83" s="504">
        <v>593.17999999999995</v>
      </c>
      <c r="K83" s="504">
        <v>12.1</v>
      </c>
      <c r="L83" s="500"/>
      <c r="M83" s="500"/>
      <c r="N83" s="500"/>
      <c r="O83" s="504">
        <v>605.28</v>
      </c>
      <c r="P83" s="504">
        <v>593.17999999999995</v>
      </c>
      <c r="Q83" s="507">
        <v>12.1</v>
      </c>
      <c r="R83" s="668"/>
      <c r="S83" s="473"/>
    </row>
    <row r="84" spans="1:24" ht="56.25">
      <c r="A84" s="491">
        <f t="shared" si="34"/>
        <v>43</v>
      </c>
      <c r="B84" s="502" t="s">
        <v>1054</v>
      </c>
      <c r="C84" s="491" t="s">
        <v>361</v>
      </c>
      <c r="D84" s="503" t="str">
        <f t="shared" si="35"/>
        <v>KBNN huyện Na Rì</v>
      </c>
      <c r="E84" s="499"/>
      <c r="F84" s="217">
        <v>292</v>
      </c>
      <c r="G84" s="518" t="s">
        <v>55</v>
      </c>
      <c r="H84" s="518"/>
      <c r="I84" s="504">
        <v>470.55</v>
      </c>
      <c r="J84" s="504">
        <v>462.16</v>
      </c>
      <c r="K84" s="504">
        <v>8.39</v>
      </c>
      <c r="L84" s="500"/>
      <c r="M84" s="500"/>
      <c r="N84" s="500"/>
      <c r="O84" s="504">
        <v>470.55</v>
      </c>
      <c r="P84" s="504">
        <v>462.16</v>
      </c>
      <c r="Q84" s="507">
        <v>8.39</v>
      </c>
      <c r="R84" s="669"/>
      <c r="S84" s="473"/>
    </row>
    <row r="85" spans="1:24" ht="42.75" customHeight="1">
      <c r="A85" s="487" t="s">
        <v>985</v>
      </c>
      <c r="B85" s="492" t="s">
        <v>500</v>
      </c>
      <c r="C85" s="498"/>
      <c r="D85" s="503"/>
      <c r="E85" s="499"/>
      <c r="F85" s="217"/>
      <c r="G85" s="498"/>
      <c r="H85" s="498"/>
      <c r="I85" s="500">
        <f t="shared" ref="I85:Q85" si="36">SUM(I86:I91)</f>
        <v>2746.17</v>
      </c>
      <c r="J85" s="500">
        <f t="shared" si="36"/>
        <v>2639.81</v>
      </c>
      <c r="K85" s="500">
        <f t="shared" si="36"/>
        <v>106.36000000000001</v>
      </c>
      <c r="L85" s="500">
        <f t="shared" si="36"/>
        <v>0</v>
      </c>
      <c r="M85" s="500">
        <f t="shared" si="36"/>
        <v>0</v>
      </c>
      <c r="N85" s="500">
        <f t="shared" si="36"/>
        <v>0</v>
      </c>
      <c r="O85" s="500">
        <f t="shared" si="36"/>
        <v>2746.17</v>
      </c>
      <c r="P85" s="500">
        <f t="shared" si="36"/>
        <v>2639.81</v>
      </c>
      <c r="Q85" s="500">
        <f t="shared" si="36"/>
        <v>106.36000000000001</v>
      </c>
      <c r="R85" s="500"/>
      <c r="S85" s="473"/>
      <c r="V85" s="451"/>
      <c r="W85" s="452"/>
    </row>
    <row r="86" spans="1:24" ht="37.5" customHeight="1">
      <c r="A86" s="491">
        <f>+A84+1</f>
        <v>44</v>
      </c>
      <c r="B86" s="502" t="s">
        <v>518</v>
      </c>
      <c r="C86" s="491" t="s">
        <v>502</v>
      </c>
      <c r="D86" s="503" t="str">
        <f>+D84</f>
        <v>KBNN huyện Na Rì</v>
      </c>
      <c r="E86" s="491"/>
      <c r="F86" s="563">
        <v>283</v>
      </c>
      <c r="G86" s="491" t="s">
        <v>55</v>
      </c>
      <c r="H86" s="491"/>
      <c r="I86" s="504">
        <f t="shared" ref="I86:I90" si="37">+J86+K86</f>
        <v>124.89</v>
      </c>
      <c r="J86" s="504">
        <v>120</v>
      </c>
      <c r="K86" s="504">
        <v>4.8899999999999997</v>
      </c>
      <c r="L86" s="512"/>
      <c r="M86" s="512"/>
      <c r="N86" s="512"/>
      <c r="O86" s="504">
        <f t="shared" ref="O86:O90" si="38">+P86+Q86</f>
        <v>124.89</v>
      </c>
      <c r="P86" s="504">
        <v>120</v>
      </c>
      <c r="Q86" s="507">
        <v>4.8899999999999997</v>
      </c>
      <c r="R86" s="667" t="s">
        <v>935</v>
      </c>
      <c r="S86" s="473"/>
    </row>
    <row r="87" spans="1:24" ht="75">
      <c r="A87" s="491">
        <f>+A86+1</f>
        <v>45</v>
      </c>
      <c r="B87" s="502" t="s">
        <v>823</v>
      </c>
      <c r="C87" s="491" t="s">
        <v>511</v>
      </c>
      <c r="D87" s="503" t="str">
        <f>+D86</f>
        <v>KBNN huyện Na Rì</v>
      </c>
      <c r="E87" s="491"/>
      <c r="F87" s="563">
        <v>292</v>
      </c>
      <c r="G87" s="491" t="s">
        <v>55</v>
      </c>
      <c r="H87" s="491"/>
      <c r="I87" s="504">
        <f t="shared" si="37"/>
        <v>520.37</v>
      </c>
      <c r="J87" s="504">
        <v>500</v>
      </c>
      <c r="K87" s="504">
        <v>20.37</v>
      </c>
      <c r="L87" s="512"/>
      <c r="M87" s="512"/>
      <c r="N87" s="512"/>
      <c r="O87" s="504">
        <f t="shared" si="38"/>
        <v>520.37</v>
      </c>
      <c r="P87" s="504">
        <v>500</v>
      </c>
      <c r="Q87" s="507">
        <v>20.37</v>
      </c>
      <c r="R87" s="668"/>
      <c r="S87" s="473"/>
    </row>
    <row r="88" spans="1:24" ht="56.25">
      <c r="A88" s="491">
        <f>+A87+1</f>
        <v>46</v>
      </c>
      <c r="B88" s="502" t="s">
        <v>531</v>
      </c>
      <c r="C88" s="491" t="s">
        <v>509</v>
      </c>
      <c r="D88" s="503" t="str">
        <f t="shared" ref="D88:D91" si="39">+D87</f>
        <v>KBNN huyện Na Rì</v>
      </c>
      <c r="E88" s="491"/>
      <c r="F88" s="563">
        <v>283</v>
      </c>
      <c r="G88" s="491" t="s">
        <v>55</v>
      </c>
      <c r="H88" s="491"/>
      <c r="I88" s="504">
        <f t="shared" si="37"/>
        <v>262.5</v>
      </c>
      <c r="J88" s="504">
        <v>250</v>
      </c>
      <c r="K88" s="504">
        <v>12.5</v>
      </c>
      <c r="L88" s="512"/>
      <c r="M88" s="512"/>
      <c r="N88" s="512"/>
      <c r="O88" s="504">
        <f t="shared" si="38"/>
        <v>262.5</v>
      </c>
      <c r="P88" s="504">
        <v>250</v>
      </c>
      <c r="Q88" s="507">
        <v>12.5</v>
      </c>
      <c r="R88" s="668"/>
      <c r="S88" s="473"/>
    </row>
    <row r="89" spans="1:24" ht="56.25">
      <c r="A89" s="491">
        <f t="shared" ref="A89:A91" si="40">+A88+1</f>
        <v>47</v>
      </c>
      <c r="B89" s="502" t="s">
        <v>811</v>
      </c>
      <c r="C89" s="491" t="s">
        <v>334</v>
      </c>
      <c r="D89" s="503" t="str">
        <f t="shared" si="39"/>
        <v>KBNN huyện Na Rì</v>
      </c>
      <c r="E89" s="491"/>
      <c r="F89" s="563">
        <v>283</v>
      </c>
      <c r="G89" s="491" t="s">
        <v>55</v>
      </c>
      <c r="H89" s="491"/>
      <c r="I89" s="504">
        <f t="shared" si="37"/>
        <v>314.31</v>
      </c>
      <c r="J89" s="504">
        <v>309.81</v>
      </c>
      <c r="K89" s="504">
        <v>4.5</v>
      </c>
      <c r="L89" s="512"/>
      <c r="M89" s="512"/>
      <c r="N89" s="512"/>
      <c r="O89" s="504">
        <f t="shared" si="38"/>
        <v>314.31</v>
      </c>
      <c r="P89" s="504">
        <v>309.81</v>
      </c>
      <c r="Q89" s="507">
        <v>4.5</v>
      </c>
      <c r="R89" s="668"/>
      <c r="S89" s="473"/>
    </row>
    <row r="90" spans="1:24" ht="75">
      <c r="A90" s="491">
        <f t="shared" si="40"/>
        <v>48</v>
      </c>
      <c r="B90" s="502" t="s">
        <v>824</v>
      </c>
      <c r="C90" s="491" t="s">
        <v>334</v>
      </c>
      <c r="D90" s="503" t="str">
        <f t="shared" si="39"/>
        <v>KBNN huyện Na Rì</v>
      </c>
      <c r="E90" s="491"/>
      <c r="F90" s="563">
        <v>292</v>
      </c>
      <c r="G90" s="491" t="s">
        <v>55</v>
      </c>
      <c r="H90" s="491"/>
      <c r="I90" s="504">
        <f t="shared" si="37"/>
        <v>999.1</v>
      </c>
      <c r="J90" s="504">
        <v>960</v>
      </c>
      <c r="K90" s="504">
        <v>39.1</v>
      </c>
      <c r="L90" s="512"/>
      <c r="M90" s="512"/>
      <c r="N90" s="512"/>
      <c r="O90" s="504">
        <f t="shared" si="38"/>
        <v>999.1</v>
      </c>
      <c r="P90" s="504">
        <v>960</v>
      </c>
      <c r="Q90" s="507">
        <v>39.1</v>
      </c>
      <c r="R90" s="668"/>
      <c r="S90" s="473"/>
    </row>
    <row r="91" spans="1:24" ht="75">
      <c r="A91" s="491">
        <f t="shared" si="40"/>
        <v>49</v>
      </c>
      <c r="B91" s="502" t="s">
        <v>825</v>
      </c>
      <c r="C91" s="491" t="s">
        <v>511</v>
      </c>
      <c r="D91" s="503" t="str">
        <f t="shared" si="39"/>
        <v>KBNN huyện Na Rì</v>
      </c>
      <c r="E91" s="491"/>
      <c r="F91" s="563">
        <v>292</v>
      </c>
      <c r="G91" s="491" t="s">
        <v>55</v>
      </c>
      <c r="H91" s="491"/>
      <c r="I91" s="508">
        <f t="shared" ref="I91" si="41">J91+K91</f>
        <v>525</v>
      </c>
      <c r="J91" s="508">
        <v>500</v>
      </c>
      <c r="K91" s="508">
        <v>25</v>
      </c>
      <c r="L91" s="512"/>
      <c r="M91" s="512"/>
      <c r="N91" s="512"/>
      <c r="O91" s="508">
        <f t="shared" ref="O91" si="42">P91+Q91</f>
        <v>525</v>
      </c>
      <c r="P91" s="508">
        <v>500</v>
      </c>
      <c r="Q91" s="510">
        <v>25</v>
      </c>
      <c r="R91" s="669"/>
      <c r="S91" s="473"/>
    </row>
    <row r="92" spans="1:24" ht="42.75" customHeight="1">
      <c r="A92" s="487" t="s">
        <v>986</v>
      </c>
      <c r="B92" s="492" t="s">
        <v>246</v>
      </c>
      <c r="C92" s="498"/>
      <c r="D92" s="503"/>
      <c r="E92" s="499"/>
      <c r="F92" s="217"/>
      <c r="G92" s="498"/>
      <c r="H92" s="498"/>
      <c r="I92" s="500">
        <f>SUM(I93:I94)</f>
        <v>1254.9199999999998</v>
      </c>
      <c r="J92" s="500">
        <f t="shared" ref="J92:Q92" si="43">SUM(J93:J94)</f>
        <v>1225.1099999999999</v>
      </c>
      <c r="K92" s="500">
        <f t="shared" si="43"/>
        <v>29.810000000000002</v>
      </c>
      <c r="L92" s="500">
        <f t="shared" si="43"/>
        <v>0</v>
      </c>
      <c r="M92" s="500">
        <f t="shared" si="43"/>
        <v>0</v>
      </c>
      <c r="N92" s="500">
        <f t="shared" si="43"/>
        <v>0</v>
      </c>
      <c r="O92" s="500">
        <f t="shared" si="43"/>
        <v>1254.9199999999998</v>
      </c>
      <c r="P92" s="500">
        <f t="shared" si="43"/>
        <v>1225.1099999999999</v>
      </c>
      <c r="Q92" s="500">
        <f t="shared" si="43"/>
        <v>29.810000000000002</v>
      </c>
      <c r="R92" s="500"/>
      <c r="S92" s="503"/>
      <c r="V92" s="451"/>
      <c r="W92" s="452"/>
    </row>
    <row r="93" spans="1:24" ht="56.25">
      <c r="A93" s="491">
        <f>+A91+1</f>
        <v>50</v>
      </c>
      <c r="B93" s="502" t="s">
        <v>1046</v>
      </c>
      <c r="C93" s="491" t="s">
        <v>253</v>
      </c>
      <c r="D93" s="503" t="str">
        <f>+D91</f>
        <v>KBNN huyện Na Rì</v>
      </c>
      <c r="E93" s="499"/>
      <c r="F93" s="217">
        <v>292</v>
      </c>
      <c r="G93" s="491" t="s">
        <v>55</v>
      </c>
      <c r="H93" s="491"/>
      <c r="I93" s="504">
        <f t="shared" ref="I93:I94" si="44">+J93+K93</f>
        <v>627.45999999999992</v>
      </c>
      <c r="J93" s="504">
        <v>612.54999999999995</v>
      </c>
      <c r="K93" s="504">
        <f>31.3-16.39</f>
        <v>14.91</v>
      </c>
      <c r="L93" s="500"/>
      <c r="M93" s="500"/>
      <c r="N93" s="500"/>
      <c r="O93" s="504">
        <f t="shared" ref="O93:O94" si="45">+P93+Q93</f>
        <v>627.45999999999992</v>
      </c>
      <c r="P93" s="504">
        <v>612.54999999999995</v>
      </c>
      <c r="Q93" s="507">
        <f>31.3-16.39</f>
        <v>14.91</v>
      </c>
      <c r="R93" s="667" t="s">
        <v>926</v>
      </c>
      <c r="S93" s="473"/>
    </row>
    <row r="94" spans="1:24" ht="56.25">
      <c r="A94" s="491">
        <f>+A93+1</f>
        <v>51</v>
      </c>
      <c r="B94" s="502" t="s">
        <v>1065</v>
      </c>
      <c r="C94" s="491" t="s">
        <v>273</v>
      </c>
      <c r="D94" s="503" t="str">
        <f>+D93</f>
        <v>KBNN huyện Na Rì</v>
      </c>
      <c r="E94" s="499"/>
      <c r="F94" s="217">
        <v>292</v>
      </c>
      <c r="G94" s="491" t="s">
        <v>55</v>
      </c>
      <c r="H94" s="491"/>
      <c r="I94" s="504">
        <f t="shared" si="44"/>
        <v>627.45999999999992</v>
      </c>
      <c r="J94" s="504">
        <v>612.55999999999995</v>
      </c>
      <c r="K94" s="504">
        <v>14.9</v>
      </c>
      <c r="L94" s="500"/>
      <c r="M94" s="500"/>
      <c r="N94" s="500"/>
      <c r="O94" s="504">
        <f t="shared" si="45"/>
        <v>627.45999999999992</v>
      </c>
      <c r="P94" s="504">
        <v>612.55999999999995</v>
      </c>
      <c r="Q94" s="507">
        <v>14.9</v>
      </c>
      <c r="R94" s="669"/>
      <c r="S94" s="473"/>
    </row>
    <row r="95" spans="1:24" ht="42.75" customHeight="1">
      <c r="A95" s="487" t="s">
        <v>987</v>
      </c>
      <c r="B95" s="492" t="s">
        <v>138</v>
      </c>
      <c r="C95" s="498"/>
      <c r="D95" s="503"/>
      <c r="E95" s="499"/>
      <c r="F95" s="217"/>
      <c r="G95" s="498"/>
      <c r="H95" s="498"/>
      <c r="I95" s="500">
        <f>SUM(I96:I98)</f>
        <v>1159.75</v>
      </c>
      <c r="J95" s="500">
        <f t="shared" ref="J95:Q95" si="46">SUM(J96:J98)</f>
        <v>1102.75</v>
      </c>
      <c r="K95" s="500">
        <f t="shared" si="46"/>
        <v>57</v>
      </c>
      <c r="L95" s="500">
        <f t="shared" si="46"/>
        <v>0</v>
      </c>
      <c r="M95" s="500">
        <f t="shared" si="46"/>
        <v>0</v>
      </c>
      <c r="N95" s="500">
        <f t="shared" si="46"/>
        <v>0</v>
      </c>
      <c r="O95" s="500">
        <f t="shared" si="46"/>
        <v>1159.75</v>
      </c>
      <c r="P95" s="500">
        <f t="shared" si="46"/>
        <v>1102.75</v>
      </c>
      <c r="Q95" s="500">
        <f t="shared" si="46"/>
        <v>57</v>
      </c>
      <c r="R95" s="500"/>
      <c r="S95" s="473"/>
      <c r="V95" s="453"/>
      <c r="W95" s="452"/>
      <c r="X95" s="453"/>
    </row>
    <row r="96" spans="1:24" ht="65.25" customHeight="1">
      <c r="A96" s="491">
        <f>+A94+1</f>
        <v>52</v>
      </c>
      <c r="B96" s="502" t="s">
        <v>1023</v>
      </c>
      <c r="C96" s="491" t="s">
        <v>1024</v>
      </c>
      <c r="D96" s="503" t="str">
        <f>+D94</f>
        <v>KBNN huyện Na Rì</v>
      </c>
      <c r="E96" s="499"/>
      <c r="F96" s="217">
        <v>161</v>
      </c>
      <c r="G96" s="491" t="s">
        <v>55</v>
      </c>
      <c r="H96" s="491"/>
      <c r="I96" s="504">
        <f t="shared" ref="I96:I98" si="47">+J96+K96</f>
        <v>400</v>
      </c>
      <c r="J96" s="504">
        <v>380</v>
      </c>
      <c r="K96" s="504">
        <v>20</v>
      </c>
      <c r="L96" s="500"/>
      <c r="M96" s="500"/>
      <c r="N96" s="500"/>
      <c r="O96" s="504">
        <f t="shared" ref="O96:O98" si="48">+P96+Q96</f>
        <v>400</v>
      </c>
      <c r="P96" s="504">
        <v>380</v>
      </c>
      <c r="Q96" s="507">
        <v>20</v>
      </c>
      <c r="R96" s="667" t="s">
        <v>922</v>
      </c>
      <c r="S96" s="473"/>
    </row>
    <row r="97" spans="1:26" ht="65.25" customHeight="1">
      <c r="A97" s="491">
        <f>+A96+1</f>
        <v>53</v>
      </c>
      <c r="B97" s="502" t="s">
        <v>1025</v>
      </c>
      <c r="C97" s="491" t="s">
        <v>145</v>
      </c>
      <c r="D97" s="503" t="str">
        <f>+D96</f>
        <v>KBNN huyện Na Rì</v>
      </c>
      <c r="E97" s="503"/>
      <c r="F97" s="217">
        <v>161</v>
      </c>
      <c r="G97" s="491" t="s">
        <v>55</v>
      </c>
      <c r="H97" s="491"/>
      <c r="I97" s="504">
        <f t="shared" si="47"/>
        <v>400</v>
      </c>
      <c r="J97" s="504">
        <v>380</v>
      </c>
      <c r="K97" s="504">
        <v>20</v>
      </c>
      <c r="L97" s="512"/>
      <c r="M97" s="512"/>
      <c r="N97" s="512"/>
      <c r="O97" s="504">
        <f t="shared" si="48"/>
        <v>400</v>
      </c>
      <c r="P97" s="504">
        <v>380</v>
      </c>
      <c r="Q97" s="507">
        <v>20</v>
      </c>
      <c r="R97" s="668"/>
      <c r="S97" s="473"/>
    </row>
    <row r="98" spans="1:26" ht="65.25" customHeight="1">
      <c r="A98" s="491">
        <f>+A97+1</f>
        <v>54</v>
      </c>
      <c r="B98" s="502" t="s">
        <v>1026</v>
      </c>
      <c r="C98" s="491" t="s">
        <v>140</v>
      </c>
      <c r="D98" s="503" t="str">
        <f>+D97</f>
        <v>KBNN huyện Na Rì</v>
      </c>
      <c r="E98" s="503"/>
      <c r="F98" s="217">
        <v>292</v>
      </c>
      <c r="G98" s="491" t="s">
        <v>55</v>
      </c>
      <c r="H98" s="491"/>
      <c r="I98" s="504">
        <f t="shared" si="47"/>
        <v>359.75</v>
      </c>
      <c r="J98" s="504">
        <v>342.75</v>
      </c>
      <c r="K98" s="504">
        <v>17</v>
      </c>
      <c r="L98" s="512"/>
      <c r="M98" s="512"/>
      <c r="N98" s="512"/>
      <c r="O98" s="504">
        <f t="shared" si="48"/>
        <v>359.75</v>
      </c>
      <c r="P98" s="504">
        <v>342.75</v>
      </c>
      <c r="Q98" s="507">
        <v>17</v>
      </c>
      <c r="R98" s="669"/>
      <c r="S98" s="473"/>
    </row>
    <row r="99" spans="1:26" ht="42.75" customHeight="1">
      <c r="A99" s="487" t="s">
        <v>988</v>
      </c>
      <c r="B99" s="492" t="s">
        <v>303</v>
      </c>
      <c r="C99" s="498"/>
      <c r="D99" s="503"/>
      <c r="E99" s="499"/>
      <c r="F99" s="217"/>
      <c r="G99" s="498"/>
      <c r="H99" s="498"/>
      <c r="I99" s="500">
        <f>SUM(I100:I101)</f>
        <v>2129.44</v>
      </c>
      <c r="J99" s="500">
        <f t="shared" ref="J99:Q99" si="49">SUM(J100:J101)</f>
        <v>2058.73</v>
      </c>
      <c r="K99" s="500">
        <f t="shared" si="49"/>
        <v>70.710000000000008</v>
      </c>
      <c r="L99" s="500">
        <f t="shared" si="49"/>
        <v>0</v>
      </c>
      <c r="M99" s="500">
        <f t="shared" si="49"/>
        <v>0</v>
      </c>
      <c r="N99" s="500">
        <f t="shared" si="49"/>
        <v>0</v>
      </c>
      <c r="O99" s="500">
        <f t="shared" si="49"/>
        <v>2129.44</v>
      </c>
      <c r="P99" s="500">
        <f t="shared" si="49"/>
        <v>2058.73</v>
      </c>
      <c r="Q99" s="500">
        <f t="shared" si="49"/>
        <v>70.710000000000008</v>
      </c>
      <c r="R99" s="501"/>
      <c r="S99" s="473"/>
      <c r="V99" s="451"/>
      <c r="W99" s="452"/>
    </row>
    <row r="100" spans="1:26" ht="75">
      <c r="A100" s="491">
        <f>+A98+1</f>
        <v>55</v>
      </c>
      <c r="B100" s="502" t="s">
        <v>324</v>
      </c>
      <c r="C100" s="491" t="s">
        <v>1061</v>
      </c>
      <c r="D100" s="503" t="str">
        <f>+D98</f>
        <v>KBNN huyện Na Rì</v>
      </c>
      <c r="E100" s="503"/>
      <c r="F100" s="217">
        <v>292</v>
      </c>
      <c r="G100" s="491" t="s">
        <v>55</v>
      </c>
      <c r="H100" s="491"/>
      <c r="I100" s="508">
        <f t="shared" ref="I100" si="50">J100+K100</f>
        <v>1458.43</v>
      </c>
      <c r="J100" s="508">
        <v>1388.98</v>
      </c>
      <c r="K100" s="508">
        <v>69.45</v>
      </c>
      <c r="L100" s="512"/>
      <c r="M100" s="512"/>
      <c r="N100" s="512"/>
      <c r="O100" s="508">
        <f t="shared" ref="O100" si="51">P100+Q100</f>
        <v>1458.43</v>
      </c>
      <c r="P100" s="508">
        <v>1388.98</v>
      </c>
      <c r="Q100" s="510">
        <v>69.45</v>
      </c>
      <c r="R100" s="667" t="s">
        <v>1069</v>
      </c>
      <c r="S100" s="473"/>
    </row>
    <row r="101" spans="1:26" ht="56.25">
      <c r="A101" s="491">
        <f>+A100+1</f>
        <v>56</v>
      </c>
      <c r="B101" s="502" t="s">
        <v>1048</v>
      </c>
      <c r="C101" s="491" t="s">
        <v>1049</v>
      </c>
      <c r="D101" s="503" t="str">
        <f>+D100</f>
        <v>KBNN huyện Na Rì</v>
      </c>
      <c r="E101" s="503"/>
      <c r="F101" s="217">
        <v>292</v>
      </c>
      <c r="G101" s="491" t="s">
        <v>55</v>
      </c>
      <c r="H101" s="491"/>
      <c r="I101" s="504">
        <f>+J101+K101</f>
        <v>671.01</v>
      </c>
      <c r="J101" s="504">
        <v>669.75</v>
      </c>
      <c r="K101" s="506">
        <f>32.66-31.4</f>
        <v>1.259999999999998</v>
      </c>
      <c r="L101" s="512"/>
      <c r="M101" s="512"/>
      <c r="N101" s="512"/>
      <c r="O101" s="504">
        <f>+P101+Q101</f>
        <v>671.01</v>
      </c>
      <c r="P101" s="504">
        <v>669.75</v>
      </c>
      <c r="Q101" s="507">
        <f>32.66-31.4</f>
        <v>1.259999999999998</v>
      </c>
      <c r="R101" s="669"/>
      <c r="S101" s="473"/>
    </row>
    <row r="102" spans="1:26" ht="42.75" customHeight="1">
      <c r="A102" s="487" t="s">
        <v>989</v>
      </c>
      <c r="B102" s="492" t="s">
        <v>393</v>
      </c>
      <c r="C102" s="498"/>
      <c r="D102" s="503"/>
      <c r="E102" s="499"/>
      <c r="F102" s="217"/>
      <c r="G102" s="498"/>
      <c r="H102" s="498"/>
      <c r="I102" s="500">
        <f>SUM(I103:I107)</f>
        <v>2526.63</v>
      </c>
      <c r="J102" s="500">
        <f t="shared" ref="J102:Q102" si="52">SUM(J103:J107)</f>
        <v>2426.66</v>
      </c>
      <c r="K102" s="500">
        <f t="shared" si="52"/>
        <v>99.97</v>
      </c>
      <c r="L102" s="500">
        <f t="shared" si="52"/>
        <v>152.07999999999998</v>
      </c>
      <c r="M102" s="500">
        <f t="shared" si="52"/>
        <v>143.63999999999999</v>
      </c>
      <c r="N102" s="500">
        <f t="shared" si="52"/>
        <v>8.44</v>
      </c>
      <c r="O102" s="500">
        <f t="shared" si="52"/>
        <v>2374.5500000000002</v>
      </c>
      <c r="P102" s="500">
        <f t="shared" si="52"/>
        <v>2283.02</v>
      </c>
      <c r="Q102" s="500">
        <f t="shared" si="52"/>
        <v>91.53</v>
      </c>
      <c r="R102" s="501"/>
      <c r="S102" s="473"/>
      <c r="V102" s="453"/>
      <c r="W102" s="452"/>
      <c r="X102" s="453"/>
    </row>
    <row r="103" spans="1:26" s="481" customFormat="1" ht="42.75" customHeight="1">
      <c r="A103" s="483" t="s">
        <v>1104</v>
      </c>
      <c r="B103" s="536" t="s">
        <v>1105</v>
      </c>
      <c r="C103" s="498"/>
      <c r="D103" s="503"/>
      <c r="E103" s="499"/>
      <c r="F103" s="217"/>
      <c r="G103" s="498"/>
      <c r="H103" s="498"/>
      <c r="I103" s="500"/>
      <c r="J103" s="500"/>
      <c r="K103" s="500"/>
      <c r="L103" s="500"/>
      <c r="M103" s="500"/>
      <c r="N103" s="500"/>
      <c r="O103" s="530"/>
      <c r="P103" s="500"/>
      <c r="Q103" s="500"/>
      <c r="R103" s="538"/>
      <c r="S103" s="473"/>
      <c r="V103" s="453"/>
      <c r="W103" s="452"/>
      <c r="X103" s="453"/>
    </row>
    <row r="104" spans="1:26" s="481" customFormat="1" ht="60.75" customHeight="1">
      <c r="A104" s="491">
        <v>1</v>
      </c>
      <c r="B104" s="513" t="s">
        <v>1115</v>
      </c>
      <c r="C104" s="473" t="s">
        <v>426</v>
      </c>
      <c r="D104" s="503" t="str">
        <f>+D101</f>
        <v>KBNN huyện Na Rì</v>
      </c>
      <c r="E104" s="499"/>
      <c r="F104" s="217">
        <v>292</v>
      </c>
      <c r="G104" s="473" t="s">
        <v>54</v>
      </c>
      <c r="H104" s="498"/>
      <c r="I104" s="504">
        <f>+J104+K104</f>
        <v>200</v>
      </c>
      <c r="J104" s="504">
        <v>190</v>
      </c>
      <c r="K104" s="504">
        <v>10</v>
      </c>
      <c r="L104" s="512">
        <f>M104+N104</f>
        <v>152.07999999999998</v>
      </c>
      <c r="M104" s="512">
        <v>143.63999999999999</v>
      </c>
      <c r="N104" s="512">
        <v>8.44</v>
      </c>
      <c r="O104" s="512">
        <f>+P104+Q104</f>
        <v>47.920000000000016</v>
      </c>
      <c r="P104" s="512">
        <f>+J104-M104</f>
        <v>46.360000000000014</v>
      </c>
      <c r="Q104" s="512">
        <f>+K104-N104</f>
        <v>1.5600000000000005</v>
      </c>
      <c r="R104" s="538"/>
      <c r="S104" s="473"/>
      <c r="V104" s="453"/>
      <c r="W104" s="452"/>
      <c r="X104" s="453"/>
    </row>
    <row r="105" spans="1:26" s="481" customFormat="1" ht="42.75" customHeight="1">
      <c r="A105" s="483" t="s">
        <v>1113</v>
      </c>
      <c r="B105" s="536" t="s">
        <v>1114</v>
      </c>
      <c r="C105" s="498"/>
      <c r="D105" s="503"/>
      <c r="E105" s="499"/>
      <c r="F105" s="217"/>
      <c r="G105" s="476"/>
      <c r="H105" s="498"/>
      <c r="I105" s="500"/>
      <c r="J105" s="500"/>
      <c r="K105" s="500"/>
      <c r="L105" s="500"/>
      <c r="M105" s="500"/>
      <c r="N105" s="500"/>
      <c r="O105" s="530"/>
      <c r="P105" s="500"/>
      <c r="Q105" s="500"/>
      <c r="R105" s="538"/>
      <c r="S105" s="473"/>
      <c r="V105" s="453"/>
      <c r="W105" s="452"/>
      <c r="X105" s="453"/>
    </row>
    <row r="106" spans="1:26" ht="72.75" customHeight="1">
      <c r="A106" s="491">
        <f>+A101+1</f>
        <v>57</v>
      </c>
      <c r="B106" s="513" t="s">
        <v>420</v>
      </c>
      <c r="C106" s="519" t="s">
        <v>395</v>
      </c>
      <c r="D106" s="503" t="str">
        <f>+D104</f>
        <v>KBNN huyện Na Rì</v>
      </c>
      <c r="E106" s="503"/>
      <c r="F106" s="217">
        <v>292</v>
      </c>
      <c r="G106" s="518" t="s">
        <v>55</v>
      </c>
      <c r="H106" s="518"/>
      <c r="I106" s="504">
        <f t="shared" ref="I106:I107" si="53">+J106+K106</f>
        <v>2008.98</v>
      </c>
      <c r="J106" s="504">
        <v>1934.31</v>
      </c>
      <c r="K106" s="504">
        <v>74.67</v>
      </c>
      <c r="L106" s="512"/>
      <c r="M106" s="512"/>
      <c r="N106" s="512"/>
      <c r="O106" s="504">
        <f t="shared" ref="O106:O107" si="54">+P106+Q106</f>
        <v>2008.98</v>
      </c>
      <c r="P106" s="504">
        <v>1934.31</v>
      </c>
      <c r="Q106" s="507">
        <v>74.67</v>
      </c>
      <c r="R106" s="667" t="s">
        <v>1070</v>
      </c>
      <c r="S106" s="473"/>
      <c r="V106" s="454">
        <f>+W106+X106</f>
        <v>635.30000000000007</v>
      </c>
      <c r="W106" s="465">
        <v>604.6</v>
      </c>
      <c r="X106" s="465">
        <v>30.7</v>
      </c>
      <c r="Y106" s="176"/>
      <c r="Z106" s="463" t="s">
        <v>1072</v>
      </c>
    </row>
    <row r="107" spans="1:26" ht="66" customHeight="1">
      <c r="A107" s="491">
        <f>+A106+1</f>
        <v>58</v>
      </c>
      <c r="B107" s="513" t="s">
        <v>431</v>
      </c>
      <c r="C107" s="519" t="s">
        <v>426</v>
      </c>
      <c r="D107" s="503" t="str">
        <f>+D106</f>
        <v>KBNN huyện Na Rì</v>
      </c>
      <c r="E107" s="518"/>
      <c r="F107" s="565">
        <v>161</v>
      </c>
      <c r="G107" s="518" t="s">
        <v>55</v>
      </c>
      <c r="H107" s="518"/>
      <c r="I107" s="504">
        <f t="shared" si="53"/>
        <v>317.65000000000003</v>
      </c>
      <c r="J107" s="526">
        <v>302.35000000000002</v>
      </c>
      <c r="K107" s="526">
        <v>15.3</v>
      </c>
      <c r="L107" s="512"/>
      <c r="M107" s="512"/>
      <c r="N107" s="512"/>
      <c r="O107" s="504">
        <f t="shared" si="54"/>
        <v>317.65000000000003</v>
      </c>
      <c r="P107" s="526">
        <v>302.35000000000002</v>
      </c>
      <c r="Q107" s="526">
        <v>15.3</v>
      </c>
      <c r="R107" s="669"/>
      <c r="S107" s="473"/>
      <c r="V107" s="448"/>
      <c r="W107" s="448"/>
      <c r="X107" s="447"/>
      <c r="Z107" s="449" t="s">
        <v>425</v>
      </c>
    </row>
    <row r="108" spans="1:26" ht="42.75" customHeight="1">
      <c r="A108" s="487" t="s">
        <v>990</v>
      </c>
      <c r="B108" s="492" t="s">
        <v>328</v>
      </c>
      <c r="C108" s="498"/>
      <c r="D108" s="503"/>
      <c r="E108" s="499"/>
      <c r="F108" s="217"/>
      <c r="G108" s="498"/>
      <c r="H108" s="498"/>
      <c r="I108" s="500">
        <f t="shared" ref="I108:Q108" si="55">SUM(I109:I111)</f>
        <v>1494.7</v>
      </c>
      <c r="J108" s="500">
        <f t="shared" si="55"/>
        <v>1436.5</v>
      </c>
      <c r="K108" s="500">
        <f t="shared" si="55"/>
        <v>58.2</v>
      </c>
      <c r="L108" s="500">
        <f t="shared" si="55"/>
        <v>0</v>
      </c>
      <c r="M108" s="500">
        <f t="shared" si="55"/>
        <v>0</v>
      </c>
      <c r="N108" s="500">
        <f t="shared" si="55"/>
        <v>0</v>
      </c>
      <c r="O108" s="500">
        <f t="shared" si="55"/>
        <v>1494.7</v>
      </c>
      <c r="P108" s="500">
        <f t="shared" si="55"/>
        <v>1436.5</v>
      </c>
      <c r="Q108" s="500">
        <f t="shared" si="55"/>
        <v>58.2</v>
      </c>
      <c r="R108" s="500"/>
      <c r="S108" s="473"/>
      <c r="V108" s="453"/>
      <c r="W108" s="452"/>
    </row>
    <row r="109" spans="1:26" ht="56.25" customHeight="1">
      <c r="A109" s="491">
        <f>+A107+1</f>
        <v>59</v>
      </c>
      <c r="B109" s="502" t="s">
        <v>353</v>
      </c>
      <c r="C109" s="491" t="s">
        <v>354</v>
      </c>
      <c r="D109" s="503" t="str">
        <f>+D107</f>
        <v>KBNN huyện Na Rì</v>
      </c>
      <c r="E109" s="499"/>
      <c r="F109" s="217">
        <v>292</v>
      </c>
      <c r="G109" s="491" t="s">
        <v>55</v>
      </c>
      <c r="H109" s="491"/>
      <c r="I109" s="504">
        <f t="shared" ref="I109:I110" si="56">+J109+K109</f>
        <v>454.7</v>
      </c>
      <c r="J109" s="504">
        <v>433</v>
      </c>
      <c r="K109" s="504">
        <v>21.7</v>
      </c>
      <c r="L109" s="500"/>
      <c r="M109" s="500"/>
      <c r="N109" s="500"/>
      <c r="O109" s="504">
        <f t="shared" ref="O109:O110" si="57">+P109+Q109</f>
        <v>454.7</v>
      </c>
      <c r="P109" s="504">
        <v>433</v>
      </c>
      <c r="Q109" s="507">
        <v>21.7</v>
      </c>
      <c r="R109" s="667" t="s">
        <v>930</v>
      </c>
      <c r="S109" s="473"/>
      <c r="V109" s="464">
        <f>+W109+X109</f>
        <v>600</v>
      </c>
      <c r="W109" s="464">
        <v>569.92999999999995</v>
      </c>
      <c r="X109" s="464">
        <v>30.07</v>
      </c>
      <c r="Z109" s="466" t="s">
        <v>1074</v>
      </c>
    </row>
    <row r="110" spans="1:26" ht="56.25" customHeight="1">
      <c r="A110" s="491">
        <f>+A109+1</f>
        <v>60</v>
      </c>
      <c r="B110" s="502" t="s">
        <v>355</v>
      </c>
      <c r="C110" s="491" t="s">
        <v>334</v>
      </c>
      <c r="D110" s="503" t="str">
        <f>+D109</f>
        <v>KBNN huyện Na Rì</v>
      </c>
      <c r="E110" s="499"/>
      <c r="F110" s="217">
        <v>292</v>
      </c>
      <c r="G110" s="491" t="s">
        <v>55</v>
      </c>
      <c r="H110" s="491"/>
      <c r="I110" s="504">
        <f t="shared" si="56"/>
        <v>620</v>
      </c>
      <c r="J110" s="504">
        <v>603.5</v>
      </c>
      <c r="K110" s="504">
        <v>16.5</v>
      </c>
      <c r="L110" s="500"/>
      <c r="M110" s="500"/>
      <c r="N110" s="500"/>
      <c r="O110" s="504">
        <f t="shared" si="57"/>
        <v>620</v>
      </c>
      <c r="P110" s="504">
        <v>603.5</v>
      </c>
      <c r="Q110" s="507">
        <v>16.5</v>
      </c>
      <c r="R110" s="668"/>
      <c r="S110" s="473"/>
      <c r="V110" s="464">
        <f>+W110+X110</f>
        <v>500</v>
      </c>
      <c r="W110" s="464">
        <v>485</v>
      </c>
      <c r="X110" s="464">
        <v>15</v>
      </c>
      <c r="Z110" s="466" t="s">
        <v>356</v>
      </c>
    </row>
    <row r="111" spans="1:26" ht="56.25">
      <c r="A111" s="491">
        <f>+A110+1</f>
        <v>61</v>
      </c>
      <c r="B111" s="502" t="s">
        <v>1050</v>
      </c>
      <c r="C111" s="491" t="s">
        <v>1051</v>
      </c>
      <c r="D111" s="503" t="str">
        <f>+D110</f>
        <v>KBNN huyện Na Rì</v>
      </c>
      <c r="E111" s="503"/>
      <c r="F111" s="217">
        <v>292</v>
      </c>
      <c r="G111" s="491" t="s">
        <v>55</v>
      </c>
      <c r="H111" s="491"/>
      <c r="I111" s="504">
        <f>+J111+K111</f>
        <v>420</v>
      </c>
      <c r="J111" s="504">
        <v>400</v>
      </c>
      <c r="K111" s="504">
        <v>20</v>
      </c>
      <c r="L111" s="512"/>
      <c r="M111" s="512"/>
      <c r="N111" s="512"/>
      <c r="O111" s="504">
        <f>+P111+Q111</f>
        <v>420</v>
      </c>
      <c r="P111" s="504">
        <v>400</v>
      </c>
      <c r="Q111" s="507">
        <v>20</v>
      </c>
      <c r="R111" s="669"/>
      <c r="S111" s="473"/>
      <c r="V111" s="464">
        <f>+W111+X111</f>
        <v>180</v>
      </c>
      <c r="W111" s="464">
        <v>171</v>
      </c>
      <c r="X111" s="464">
        <v>9</v>
      </c>
      <c r="Z111" s="466" t="s">
        <v>1075</v>
      </c>
    </row>
    <row r="112" spans="1:26" ht="42.75" customHeight="1">
      <c r="A112" s="487" t="s">
        <v>991</v>
      </c>
      <c r="B112" s="492" t="s">
        <v>186</v>
      </c>
      <c r="C112" s="498"/>
      <c r="D112" s="503"/>
      <c r="E112" s="499"/>
      <c r="F112" s="217"/>
      <c r="G112" s="498"/>
      <c r="H112" s="498"/>
      <c r="I112" s="500">
        <f>SUM(I113:I114)</f>
        <v>439.6</v>
      </c>
      <c r="J112" s="500">
        <f t="shared" ref="J112:Q112" si="58">SUM(J113:J114)</f>
        <v>418.5</v>
      </c>
      <c r="K112" s="500">
        <f t="shared" si="58"/>
        <v>21.1</v>
      </c>
      <c r="L112" s="500">
        <f t="shared" si="58"/>
        <v>0</v>
      </c>
      <c r="M112" s="500">
        <f t="shared" si="58"/>
        <v>0</v>
      </c>
      <c r="N112" s="500">
        <f t="shared" si="58"/>
        <v>0</v>
      </c>
      <c r="O112" s="500">
        <f t="shared" si="58"/>
        <v>439.6</v>
      </c>
      <c r="P112" s="500">
        <f t="shared" si="58"/>
        <v>418.5</v>
      </c>
      <c r="Q112" s="500">
        <f t="shared" si="58"/>
        <v>21.1</v>
      </c>
      <c r="R112" s="500"/>
      <c r="S112" s="503"/>
      <c r="V112" s="464">
        <f>+W112+X112</f>
        <v>594.21</v>
      </c>
      <c r="W112" s="464">
        <v>573.21</v>
      </c>
      <c r="X112" s="464">
        <v>21</v>
      </c>
      <c r="Z112" s="466" t="s">
        <v>1052</v>
      </c>
    </row>
    <row r="113" spans="1:23" ht="63" customHeight="1">
      <c r="A113" s="491">
        <f>+A111+1</f>
        <v>62</v>
      </c>
      <c r="B113" s="520" t="s">
        <v>1033</v>
      </c>
      <c r="C113" s="521" t="s">
        <v>1034</v>
      </c>
      <c r="D113" s="503" t="str">
        <f>+D111</f>
        <v>KBNN huyện Na Rì</v>
      </c>
      <c r="E113" s="503"/>
      <c r="F113" s="217">
        <v>292</v>
      </c>
      <c r="G113" s="473" t="s">
        <v>55</v>
      </c>
      <c r="H113" s="473"/>
      <c r="I113" s="522">
        <f t="shared" ref="I113:I114" si="59">+J113+K113</f>
        <v>200</v>
      </c>
      <c r="J113" s="522">
        <v>190.5</v>
      </c>
      <c r="K113" s="522">
        <v>9.5</v>
      </c>
      <c r="L113" s="512"/>
      <c r="M113" s="512"/>
      <c r="N113" s="512"/>
      <c r="O113" s="522">
        <f t="shared" ref="O113:O114" si="60">+P113+Q113</f>
        <v>200</v>
      </c>
      <c r="P113" s="522">
        <v>190.5</v>
      </c>
      <c r="Q113" s="523">
        <v>9.5</v>
      </c>
      <c r="R113" s="667" t="s">
        <v>924</v>
      </c>
      <c r="S113" s="473"/>
    </row>
    <row r="114" spans="1:23" ht="63" customHeight="1">
      <c r="A114" s="491">
        <f>+A113+1</f>
        <v>63</v>
      </c>
      <c r="B114" s="520" t="s">
        <v>1036</v>
      </c>
      <c r="C114" s="521" t="s">
        <v>1037</v>
      </c>
      <c r="D114" s="503" t="str">
        <f>+D113</f>
        <v>KBNN huyện Na Rì</v>
      </c>
      <c r="E114" s="503"/>
      <c r="F114" s="217">
        <v>292</v>
      </c>
      <c r="G114" s="473" t="s">
        <v>55</v>
      </c>
      <c r="H114" s="473"/>
      <c r="I114" s="522">
        <f t="shared" si="59"/>
        <v>239.6</v>
      </c>
      <c r="J114" s="522">
        <v>228</v>
      </c>
      <c r="K114" s="522">
        <v>11.6</v>
      </c>
      <c r="L114" s="512"/>
      <c r="M114" s="512"/>
      <c r="N114" s="512"/>
      <c r="O114" s="522">
        <f t="shared" si="60"/>
        <v>239.6</v>
      </c>
      <c r="P114" s="522">
        <v>228</v>
      </c>
      <c r="Q114" s="523">
        <v>11.6</v>
      </c>
      <c r="R114" s="669"/>
      <c r="S114" s="473"/>
    </row>
    <row r="115" spans="1:23" ht="42.75" customHeight="1">
      <c r="A115" s="487" t="s">
        <v>992</v>
      </c>
      <c r="B115" s="492" t="s">
        <v>223</v>
      </c>
      <c r="C115" s="498"/>
      <c r="D115" s="503"/>
      <c r="E115" s="499"/>
      <c r="F115" s="217"/>
      <c r="G115" s="498"/>
      <c r="H115" s="498"/>
      <c r="I115" s="500">
        <f t="shared" ref="I115:Q115" si="61">SUM(I116:I120)</f>
        <v>1250.05</v>
      </c>
      <c r="J115" s="500">
        <f t="shared" si="61"/>
        <v>1202.9299999999998</v>
      </c>
      <c r="K115" s="500">
        <f t="shared" si="61"/>
        <v>47.12</v>
      </c>
      <c r="L115" s="500">
        <f t="shared" si="61"/>
        <v>0</v>
      </c>
      <c r="M115" s="500">
        <f t="shared" si="61"/>
        <v>0</v>
      </c>
      <c r="N115" s="500">
        <f t="shared" si="61"/>
        <v>0</v>
      </c>
      <c r="O115" s="500">
        <f t="shared" si="61"/>
        <v>1250.05</v>
      </c>
      <c r="P115" s="500">
        <f t="shared" si="61"/>
        <v>1202.9299999999998</v>
      </c>
      <c r="Q115" s="500">
        <f t="shared" si="61"/>
        <v>47.12</v>
      </c>
      <c r="R115" s="500"/>
      <c r="S115" s="473"/>
      <c r="V115" s="453"/>
      <c r="W115" s="452"/>
    </row>
    <row r="116" spans="1:23" ht="58.5" customHeight="1">
      <c r="A116" s="491">
        <f>+A114+1</f>
        <v>64</v>
      </c>
      <c r="B116" s="502" t="s">
        <v>238</v>
      </c>
      <c r="C116" s="491" t="s">
        <v>1040</v>
      </c>
      <c r="D116" s="503" t="str">
        <f>+D114</f>
        <v>KBNN huyện Na Rì</v>
      </c>
      <c r="E116" s="503"/>
      <c r="F116" s="217">
        <v>161</v>
      </c>
      <c r="G116" s="516" t="s">
        <v>55</v>
      </c>
      <c r="H116" s="516"/>
      <c r="I116" s="508">
        <f t="shared" ref="I116:I118" si="62">J116+K116</f>
        <v>315</v>
      </c>
      <c r="J116" s="508">
        <v>300</v>
      </c>
      <c r="K116" s="508">
        <v>15</v>
      </c>
      <c r="L116" s="512"/>
      <c r="M116" s="512"/>
      <c r="N116" s="512"/>
      <c r="O116" s="508">
        <f t="shared" ref="O116:O118" si="63">P116+Q116</f>
        <v>315</v>
      </c>
      <c r="P116" s="508">
        <v>300</v>
      </c>
      <c r="Q116" s="510">
        <v>15</v>
      </c>
      <c r="R116" s="667" t="s">
        <v>925</v>
      </c>
      <c r="S116" s="473"/>
    </row>
    <row r="117" spans="1:23" ht="58.5" customHeight="1">
      <c r="A117" s="491">
        <f>+A116+1</f>
        <v>65</v>
      </c>
      <c r="B117" s="502" t="s">
        <v>243</v>
      </c>
      <c r="C117" s="491" t="s">
        <v>1041</v>
      </c>
      <c r="D117" s="503" t="str">
        <f>+D116</f>
        <v>KBNN huyện Na Rì</v>
      </c>
      <c r="E117" s="503"/>
      <c r="F117" s="217">
        <v>292</v>
      </c>
      <c r="G117" s="491" t="s">
        <v>55</v>
      </c>
      <c r="H117" s="491"/>
      <c r="I117" s="508">
        <f t="shared" si="62"/>
        <v>244.8</v>
      </c>
      <c r="J117" s="508">
        <v>232.8</v>
      </c>
      <c r="K117" s="508">
        <v>12</v>
      </c>
      <c r="L117" s="512"/>
      <c r="M117" s="512"/>
      <c r="N117" s="512"/>
      <c r="O117" s="508">
        <f t="shared" si="63"/>
        <v>244.8</v>
      </c>
      <c r="P117" s="508">
        <v>232.8</v>
      </c>
      <c r="Q117" s="510">
        <v>12</v>
      </c>
      <c r="R117" s="668"/>
      <c r="S117" s="473"/>
    </row>
    <row r="118" spans="1:23" ht="69" customHeight="1">
      <c r="A118" s="491">
        <f t="shared" ref="A118:A120" si="64">+A117+1</f>
        <v>66</v>
      </c>
      <c r="B118" s="502" t="s">
        <v>244</v>
      </c>
      <c r="C118" s="491" t="s">
        <v>1042</v>
      </c>
      <c r="D118" s="503" t="str">
        <f t="shared" ref="D118:D120" si="65">+D116</f>
        <v>KBNN huyện Na Rì</v>
      </c>
      <c r="E118" s="503"/>
      <c r="F118" s="217">
        <v>292</v>
      </c>
      <c r="G118" s="491" t="s">
        <v>55</v>
      </c>
      <c r="H118" s="491"/>
      <c r="I118" s="508">
        <f t="shared" si="62"/>
        <v>244.8</v>
      </c>
      <c r="J118" s="508">
        <v>232.8</v>
      </c>
      <c r="K118" s="508">
        <v>12</v>
      </c>
      <c r="L118" s="512"/>
      <c r="M118" s="512"/>
      <c r="N118" s="512"/>
      <c r="O118" s="508">
        <f t="shared" si="63"/>
        <v>244.8</v>
      </c>
      <c r="P118" s="508">
        <v>232.8</v>
      </c>
      <c r="Q118" s="510">
        <v>12</v>
      </c>
      <c r="R118" s="668"/>
      <c r="S118" s="473"/>
    </row>
    <row r="119" spans="1:23" ht="60.75" customHeight="1">
      <c r="A119" s="491">
        <f t="shared" si="64"/>
        <v>67</v>
      </c>
      <c r="B119" s="502" t="s">
        <v>1043</v>
      </c>
      <c r="C119" s="491" t="s">
        <v>1042</v>
      </c>
      <c r="D119" s="503" t="str">
        <f t="shared" si="65"/>
        <v>KBNN huyện Na Rì</v>
      </c>
      <c r="E119" s="503"/>
      <c r="F119" s="217">
        <v>292</v>
      </c>
      <c r="G119" s="491" t="s">
        <v>55</v>
      </c>
      <c r="H119" s="491"/>
      <c r="I119" s="504">
        <f>+J119+K119</f>
        <v>257.8</v>
      </c>
      <c r="J119" s="504">
        <v>252.4</v>
      </c>
      <c r="K119" s="504">
        <v>5.4</v>
      </c>
      <c r="L119" s="512"/>
      <c r="M119" s="512"/>
      <c r="N119" s="512"/>
      <c r="O119" s="504">
        <f>+P119+Q119</f>
        <v>257.8</v>
      </c>
      <c r="P119" s="504">
        <v>252.4</v>
      </c>
      <c r="Q119" s="507">
        <v>5.4</v>
      </c>
      <c r="R119" s="668"/>
      <c r="S119" s="473"/>
    </row>
    <row r="120" spans="1:23" ht="84.75" customHeight="1">
      <c r="A120" s="491">
        <f t="shared" si="64"/>
        <v>68</v>
      </c>
      <c r="B120" s="502" t="s">
        <v>1044</v>
      </c>
      <c r="C120" s="491" t="s">
        <v>1045</v>
      </c>
      <c r="D120" s="503" t="str">
        <f t="shared" si="65"/>
        <v>KBNN huyện Na Rì</v>
      </c>
      <c r="E120" s="503"/>
      <c r="F120" s="217">
        <v>292</v>
      </c>
      <c r="G120" s="491" t="s">
        <v>55</v>
      </c>
      <c r="H120" s="491"/>
      <c r="I120" s="504">
        <f>+J120+K120</f>
        <v>187.65</v>
      </c>
      <c r="J120" s="504">
        <v>184.93</v>
      </c>
      <c r="K120" s="504">
        <v>2.72</v>
      </c>
      <c r="L120" s="512"/>
      <c r="M120" s="512"/>
      <c r="N120" s="512"/>
      <c r="O120" s="504">
        <f>+P120+Q120</f>
        <v>187.65</v>
      </c>
      <c r="P120" s="504">
        <v>184.93</v>
      </c>
      <c r="Q120" s="507">
        <v>2.72</v>
      </c>
      <c r="R120" s="669"/>
      <c r="S120" s="473"/>
    </row>
    <row r="121" spans="1:23" ht="42.75" customHeight="1">
      <c r="A121" s="487" t="s">
        <v>993</v>
      </c>
      <c r="B121" s="492" t="s">
        <v>790</v>
      </c>
      <c r="C121" s="498"/>
      <c r="D121" s="503"/>
      <c r="E121" s="499"/>
      <c r="F121" s="217"/>
      <c r="G121" s="498"/>
      <c r="H121" s="498"/>
      <c r="I121" s="500">
        <f t="shared" ref="I121:Q121" si="66">SUM(I122:I124)</f>
        <v>2011.94</v>
      </c>
      <c r="J121" s="500">
        <f t="shared" si="66"/>
        <v>1934.23</v>
      </c>
      <c r="K121" s="500">
        <f t="shared" si="66"/>
        <v>77.710000000000008</v>
      </c>
      <c r="L121" s="500">
        <f t="shared" si="66"/>
        <v>0</v>
      </c>
      <c r="M121" s="500">
        <f t="shared" si="66"/>
        <v>0</v>
      </c>
      <c r="N121" s="500">
        <f t="shared" si="66"/>
        <v>0</v>
      </c>
      <c r="O121" s="500">
        <f t="shared" si="66"/>
        <v>2011.94</v>
      </c>
      <c r="P121" s="500">
        <f t="shared" si="66"/>
        <v>1934.23</v>
      </c>
      <c r="Q121" s="500">
        <f t="shared" si="66"/>
        <v>77.710000000000008</v>
      </c>
      <c r="R121" s="501"/>
      <c r="S121" s="473"/>
      <c r="V121" s="453"/>
      <c r="W121" s="452"/>
    </row>
    <row r="122" spans="1:23" ht="75">
      <c r="A122" s="491">
        <f>+A120+1</f>
        <v>69</v>
      </c>
      <c r="B122" s="502" t="s">
        <v>485</v>
      </c>
      <c r="C122" s="491" t="s">
        <v>486</v>
      </c>
      <c r="D122" s="503" t="str">
        <f>+D120</f>
        <v>KBNN huyện Na Rì</v>
      </c>
      <c r="E122" s="503"/>
      <c r="F122" s="217">
        <v>292</v>
      </c>
      <c r="G122" s="524" t="s">
        <v>55</v>
      </c>
      <c r="H122" s="524"/>
      <c r="I122" s="504">
        <f>+J122+K122</f>
        <v>525</v>
      </c>
      <c r="J122" s="504">
        <v>500</v>
      </c>
      <c r="K122" s="504">
        <v>25</v>
      </c>
      <c r="L122" s="512"/>
      <c r="M122" s="512"/>
      <c r="N122" s="512"/>
      <c r="O122" s="504">
        <f>+P122+Q122</f>
        <v>525</v>
      </c>
      <c r="P122" s="504">
        <v>500</v>
      </c>
      <c r="Q122" s="507">
        <v>25</v>
      </c>
      <c r="R122" s="667" t="s">
        <v>934</v>
      </c>
      <c r="S122" s="473"/>
    </row>
    <row r="123" spans="1:23" ht="77.25" customHeight="1">
      <c r="A123" s="491">
        <f>+A122+1</f>
        <v>70</v>
      </c>
      <c r="B123" s="502" t="s">
        <v>489</v>
      </c>
      <c r="C123" s="491" t="s">
        <v>472</v>
      </c>
      <c r="D123" s="503" t="str">
        <f>+D122</f>
        <v>KBNN huyện Na Rì</v>
      </c>
      <c r="E123" s="503"/>
      <c r="F123" s="217">
        <v>292</v>
      </c>
      <c r="G123" s="524" t="s">
        <v>55</v>
      </c>
      <c r="H123" s="524"/>
      <c r="I123" s="508">
        <f t="shared" ref="I123" si="67">J123+K123</f>
        <v>509.25</v>
      </c>
      <c r="J123" s="508">
        <v>485</v>
      </c>
      <c r="K123" s="508">
        <v>24.25</v>
      </c>
      <c r="L123" s="512"/>
      <c r="M123" s="512"/>
      <c r="N123" s="512"/>
      <c r="O123" s="508">
        <f t="shared" ref="O123" si="68">P123+Q123</f>
        <v>509.25</v>
      </c>
      <c r="P123" s="508">
        <v>485</v>
      </c>
      <c r="Q123" s="510">
        <v>24.25</v>
      </c>
      <c r="R123" s="668"/>
      <c r="S123" s="473"/>
    </row>
    <row r="124" spans="1:23" ht="56.25">
      <c r="A124" s="491">
        <f>+A123+1</f>
        <v>71</v>
      </c>
      <c r="B124" s="502" t="s">
        <v>1066</v>
      </c>
      <c r="C124" s="491" t="s">
        <v>498</v>
      </c>
      <c r="D124" s="503" t="str">
        <f>+D123</f>
        <v>KBNN huyện Na Rì</v>
      </c>
      <c r="E124" s="503"/>
      <c r="F124" s="217">
        <v>292</v>
      </c>
      <c r="G124" s="524" t="s">
        <v>55</v>
      </c>
      <c r="H124" s="524"/>
      <c r="I124" s="508">
        <f t="shared" ref="I124" si="69">J124+K124</f>
        <v>977.69</v>
      </c>
      <c r="J124" s="508">
        <v>949.23</v>
      </c>
      <c r="K124" s="508">
        <v>28.46</v>
      </c>
      <c r="L124" s="512"/>
      <c r="M124" s="512"/>
      <c r="N124" s="512"/>
      <c r="O124" s="508">
        <f t="shared" ref="O124" si="70">P124+Q124</f>
        <v>977.69</v>
      </c>
      <c r="P124" s="508">
        <v>949.23</v>
      </c>
      <c r="Q124" s="510">
        <v>28.46</v>
      </c>
      <c r="R124" s="669"/>
      <c r="S124" s="473"/>
    </row>
    <row r="125" spans="1:23" ht="42.75" customHeight="1">
      <c r="A125" s="487" t="s">
        <v>994</v>
      </c>
      <c r="B125" s="492" t="s">
        <v>275</v>
      </c>
      <c r="C125" s="498"/>
      <c r="D125" s="503"/>
      <c r="E125" s="499"/>
      <c r="F125" s="217"/>
      <c r="G125" s="498"/>
      <c r="H125" s="498"/>
      <c r="I125" s="500">
        <f>SUM(I126:I129)</f>
        <v>3361.45</v>
      </c>
      <c r="J125" s="500">
        <f t="shared" ref="J125:Q125" si="71">SUM(J126:J129)</f>
        <v>3228.45</v>
      </c>
      <c r="K125" s="500">
        <f t="shared" si="71"/>
        <v>133</v>
      </c>
      <c r="L125" s="500">
        <f t="shared" si="71"/>
        <v>0</v>
      </c>
      <c r="M125" s="500">
        <f t="shared" si="71"/>
        <v>0</v>
      </c>
      <c r="N125" s="500">
        <f t="shared" si="71"/>
        <v>0</v>
      </c>
      <c r="O125" s="500">
        <f t="shared" si="71"/>
        <v>3361.45</v>
      </c>
      <c r="P125" s="500">
        <f t="shared" si="71"/>
        <v>3228.45</v>
      </c>
      <c r="Q125" s="500">
        <f t="shared" si="71"/>
        <v>133</v>
      </c>
      <c r="R125" s="501"/>
      <c r="S125" s="473"/>
      <c r="V125" s="453"/>
      <c r="W125" s="452"/>
    </row>
    <row r="126" spans="1:23" ht="81.75" customHeight="1">
      <c r="A126" s="491">
        <f>+A124+1</f>
        <v>72</v>
      </c>
      <c r="B126" s="525" t="s">
        <v>1067</v>
      </c>
      <c r="C126" s="518" t="s">
        <v>277</v>
      </c>
      <c r="D126" s="503" t="str">
        <f>+D124</f>
        <v>KBNN huyện Na Rì</v>
      </c>
      <c r="E126" s="503"/>
      <c r="F126" s="217">
        <v>161</v>
      </c>
      <c r="G126" s="518" t="s">
        <v>55</v>
      </c>
      <c r="H126" s="518"/>
      <c r="I126" s="504">
        <f t="shared" ref="I126:I129" si="72">+J126+K126</f>
        <v>420</v>
      </c>
      <c r="J126" s="504">
        <v>400</v>
      </c>
      <c r="K126" s="504">
        <v>20</v>
      </c>
      <c r="L126" s="512"/>
      <c r="M126" s="512"/>
      <c r="N126" s="512"/>
      <c r="O126" s="504">
        <f t="shared" ref="O126:O129" si="73">+P126+Q126</f>
        <v>420</v>
      </c>
      <c r="P126" s="504">
        <v>400</v>
      </c>
      <c r="Q126" s="507">
        <v>20</v>
      </c>
      <c r="R126" s="667" t="s">
        <v>927</v>
      </c>
      <c r="S126" s="473"/>
    </row>
    <row r="127" spans="1:23" ht="111.75" customHeight="1">
      <c r="A127" s="491">
        <f>+A126+1</f>
        <v>73</v>
      </c>
      <c r="B127" s="525" t="s">
        <v>296</v>
      </c>
      <c r="C127" s="518" t="s">
        <v>288</v>
      </c>
      <c r="D127" s="503" t="str">
        <f>+D126</f>
        <v>KBNN huyện Na Rì</v>
      </c>
      <c r="E127" s="503"/>
      <c r="F127" s="217">
        <v>292</v>
      </c>
      <c r="G127" s="518" t="s">
        <v>55</v>
      </c>
      <c r="H127" s="518"/>
      <c r="I127" s="504">
        <f t="shared" si="72"/>
        <v>1050</v>
      </c>
      <c r="J127" s="504">
        <v>1000</v>
      </c>
      <c r="K127" s="504">
        <v>50</v>
      </c>
      <c r="L127" s="512"/>
      <c r="M127" s="512"/>
      <c r="N127" s="512"/>
      <c r="O127" s="504">
        <f t="shared" si="73"/>
        <v>1050</v>
      </c>
      <c r="P127" s="504">
        <v>1000</v>
      </c>
      <c r="Q127" s="507">
        <v>50</v>
      </c>
      <c r="R127" s="668"/>
      <c r="S127" s="473"/>
    </row>
    <row r="128" spans="1:23" ht="113.25" customHeight="1">
      <c r="A128" s="491">
        <f t="shared" ref="A128:A129" si="74">+A127+1</f>
        <v>74</v>
      </c>
      <c r="B128" s="525" t="s">
        <v>299</v>
      </c>
      <c r="C128" s="518" t="s">
        <v>300</v>
      </c>
      <c r="D128" s="503" t="str">
        <f>+D127</f>
        <v>KBNN huyện Na Rì</v>
      </c>
      <c r="E128" s="503"/>
      <c r="F128" s="217">
        <v>292</v>
      </c>
      <c r="G128" s="518" t="s">
        <v>55</v>
      </c>
      <c r="H128" s="518"/>
      <c r="I128" s="504">
        <f t="shared" si="72"/>
        <v>1050</v>
      </c>
      <c r="J128" s="504">
        <v>1000</v>
      </c>
      <c r="K128" s="504">
        <v>50</v>
      </c>
      <c r="L128" s="512"/>
      <c r="M128" s="512"/>
      <c r="N128" s="512"/>
      <c r="O128" s="504">
        <f t="shared" si="73"/>
        <v>1050</v>
      </c>
      <c r="P128" s="504">
        <v>1000</v>
      </c>
      <c r="Q128" s="507">
        <v>50</v>
      </c>
      <c r="R128" s="668"/>
      <c r="S128" s="473"/>
    </row>
    <row r="129" spans="1:24" ht="56.25">
      <c r="A129" s="491">
        <f t="shared" si="74"/>
        <v>75</v>
      </c>
      <c r="B129" s="525" t="s">
        <v>1047</v>
      </c>
      <c r="C129" s="518" t="s">
        <v>288</v>
      </c>
      <c r="D129" s="503" t="str">
        <f>+D128</f>
        <v>KBNN huyện Na Rì</v>
      </c>
      <c r="E129" s="503"/>
      <c r="F129" s="217">
        <v>292</v>
      </c>
      <c r="G129" s="518" t="s">
        <v>55</v>
      </c>
      <c r="H129" s="518"/>
      <c r="I129" s="504">
        <f t="shared" si="72"/>
        <v>841.45</v>
      </c>
      <c r="J129" s="504">
        <v>828.45</v>
      </c>
      <c r="K129" s="504">
        <v>13</v>
      </c>
      <c r="L129" s="512"/>
      <c r="M129" s="512"/>
      <c r="N129" s="512"/>
      <c r="O129" s="504">
        <f t="shared" si="73"/>
        <v>841.45</v>
      </c>
      <c r="P129" s="504">
        <v>828.45</v>
      </c>
      <c r="Q129" s="507">
        <v>13</v>
      </c>
      <c r="R129" s="669"/>
      <c r="S129" s="473"/>
    </row>
    <row r="130" spans="1:24" ht="42.75" customHeight="1">
      <c r="A130" s="487" t="s">
        <v>995</v>
      </c>
      <c r="B130" s="492" t="s">
        <v>91</v>
      </c>
      <c r="C130" s="498"/>
      <c r="D130" s="503"/>
      <c r="E130" s="499"/>
      <c r="F130" s="217"/>
      <c r="G130" s="498"/>
      <c r="H130" s="498"/>
      <c r="I130" s="500">
        <f t="shared" ref="I130:Q130" si="75">SUM(I131:I132)</f>
        <v>2818.0099999999998</v>
      </c>
      <c r="J130" s="500">
        <f t="shared" si="75"/>
        <v>2725.24</v>
      </c>
      <c r="K130" s="500">
        <f t="shared" si="75"/>
        <v>92.77</v>
      </c>
      <c r="L130" s="500">
        <f t="shared" si="75"/>
        <v>0</v>
      </c>
      <c r="M130" s="500">
        <f t="shared" si="75"/>
        <v>0</v>
      </c>
      <c r="N130" s="500">
        <f t="shared" si="75"/>
        <v>0</v>
      </c>
      <c r="O130" s="500">
        <f t="shared" si="75"/>
        <v>2818.0099999999998</v>
      </c>
      <c r="P130" s="500">
        <f t="shared" si="75"/>
        <v>2725.24</v>
      </c>
      <c r="Q130" s="500">
        <f t="shared" si="75"/>
        <v>92.77</v>
      </c>
      <c r="R130" s="501"/>
      <c r="S130" s="473"/>
      <c r="V130" s="453"/>
      <c r="W130" s="452"/>
    </row>
    <row r="131" spans="1:24" ht="75">
      <c r="A131" s="491">
        <f>+A129+1</f>
        <v>76</v>
      </c>
      <c r="B131" s="502" t="s">
        <v>1073</v>
      </c>
      <c r="C131" s="491" t="s">
        <v>106</v>
      </c>
      <c r="D131" s="503" t="str">
        <f>+D129</f>
        <v>KBNN huyện Na Rì</v>
      </c>
      <c r="E131" s="503"/>
      <c r="F131" s="217">
        <v>292</v>
      </c>
      <c r="G131" s="491" t="s">
        <v>55</v>
      </c>
      <c r="H131" s="491"/>
      <c r="I131" s="508">
        <f t="shared" ref="I131:I132" si="76">J131+K131</f>
        <v>2208.0099999999998</v>
      </c>
      <c r="J131" s="526">
        <v>2143.2399999999998</v>
      </c>
      <c r="K131" s="526">
        <v>64.77</v>
      </c>
      <c r="L131" s="512"/>
      <c r="M131" s="512"/>
      <c r="N131" s="512"/>
      <c r="O131" s="508">
        <f t="shared" ref="O131:O132" si="77">P131+Q131</f>
        <v>2208.0099999999998</v>
      </c>
      <c r="P131" s="526">
        <v>2143.2399999999998</v>
      </c>
      <c r="Q131" s="526">
        <v>64.77</v>
      </c>
      <c r="R131" s="670" t="s">
        <v>920</v>
      </c>
      <c r="S131" s="473"/>
    </row>
    <row r="132" spans="1:24" ht="56.25">
      <c r="A132" s="491">
        <f>+A131+1</f>
        <v>77</v>
      </c>
      <c r="B132" s="502" t="s">
        <v>1021</v>
      </c>
      <c r="C132" s="491" t="s">
        <v>106</v>
      </c>
      <c r="D132" s="503" t="str">
        <f>+D131</f>
        <v>KBNN huyện Na Rì</v>
      </c>
      <c r="E132" s="503"/>
      <c r="F132" s="217">
        <v>161</v>
      </c>
      <c r="G132" s="491" t="s">
        <v>55</v>
      </c>
      <c r="H132" s="491"/>
      <c r="I132" s="508">
        <f t="shared" si="76"/>
        <v>610</v>
      </c>
      <c r="J132" s="526">
        <v>582</v>
      </c>
      <c r="K132" s="526">
        <v>28</v>
      </c>
      <c r="L132" s="512"/>
      <c r="M132" s="512"/>
      <c r="N132" s="512"/>
      <c r="O132" s="508">
        <f t="shared" si="77"/>
        <v>610</v>
      </c>
      <c r="P132" s="526">
        <v>582</v>
      </c>
      <c r="Q132" s="526">
        <v>28</v>
      </c>
      <c r="R132" s="671"/>
      <c r="S132" s="473"/>
    </row>
    <row r="133" spans="1:24" ht="42.75" customHeight="1">
      <c r="A133" s="487" t="s">
        <v>1096</v>
      </c>
      <c r="B133" s="492" t="s">
        <v>61</v>
      </c>
      <c r="C133" s="498"/>
      <c r="D133" s="503"/>
      <c r="E133" s="499"/>
      <c r="F133" s="217"/>
      <c r="G133" s="498"/>
      <c r="H133" s="498"/>
      <c r="I133" s="500">
        <f>+I134</f>
        <v>288.54000000000002</v>
      </c>
      <c r="J133" s="500">
        <f t="shared" ref="J133:Q133" si="78">+J134</f>
        <v>274.8</v>
      </c>
      <c r="K133" s="500">
        <f t="shared" si="78"/>
        <v>13.74</v>
      </c>
      <c r="L133" s="500">
        <f t="shared" si="78"/>
        <v>0</v>
      </c>
      <c r="M133" s="500">
        <f t="shared" si="78"/>
        <v>0</v>
      </c>
      <c r="N133" s="500">
        <f t="shared" si="78"/>
        <v>0</v>
      </c>
      <c r="O133" s="500">
        <f t="shared" si="78"/>
        <v>288.54000000000002</v>
      </c>
      <c r="P133" s="500">
        <f t="shared" si="78"/>
        <v>274.8</v>
      </c>
      <c r="Q133" s="500">
        <f t="shared" si="78"/>
        <v>13.74</v>
      </c>
      <c r="R133" s="500"/>
      <c r="S133" s="500"/>
      <c r="V133" s="453"/>
      <c r="W133" s="452"/>
    </row>
    <row r="134" spans="1:24" ht="56.25">
      <c r="A134" s="491">
        <f>+A132+1</f>
        <v>78</v>
      </c>
      <c r="B134" s="502" t="s">
        <v>86</v>
      </c>
      <c r="C134" s="491" t="s">
        <v>1017</v>
      </c>
      <c r="D134" s="503" t="str">
        <f>+D132</f>
        <v>KBNN huyện Na Rì</v>
      </c>
      <c r="E134" s="499"/>
      <c r="F134" s="217">
        <v>262</v>
      </c>
      <c r="G134" s="491" t="s">
        <v>55</v>
      </c>
      <c r="H134" s="491"/>
      <c r="I134" s="504">
        <f t="shared" ref="I134" si="79">+J134+K134</f>
        <v>288.54000000000002</v>
      </c>
      <c r="J134" s="527">
        <v>274.8</v>
      </c>
      <c r="K134" s="527">
        <v>13.74</v>
      </c>
      <c r="L134" s="500"/>
      <c r="M134" s="500"/>
      <c r="N134" s="500"/>
      <c r="O134" s="504">
        <f t="shared" ref="O134" si="80">+P134+Q134</f>
        <v>288.54000000000002</v>
      </c>
      <c r="P134" s="527">
        <v>274.8</v>
      </c>
      <c r="Q134" s="527">
        <v>13.74</v>
      </c>
      <c r="R134" s="469" t="s">
        <v>1097</v>
      </c>
      <c r="S134" s="473"/>
    </row>
    <row r="135" spans="1:24" s="481" customFormat="1" ht="28.5" customHeight="1">
      <c r="A135" s="487" t="s">
        <v>1116</v>
      </c>
      <c r="B135" s="540" t="s">
        <v>1062</v>
      </c>
      <c r="C135" s="487"/>
      <c r="D135" s="499"/>
      <c r="E135" s="499"/>
      <c r="F135" s="217"/>
      <c r="G135" s="487"/>
      <c r="H135" s="487"/>
      <c r="I135" s="541"/>
      <c r="J135" s="542"/>
      <c r="K135" s="542"/>
      <c r="L135" s="500"/>
      <c r="M135" s="500"/>
      <c r="N135" s="500"/>
      <c r="O135" s="584">
        <f>+P135+Q135</f>
        <v>16631.45</v>
      </c>
      <c r="P135" s="541">
        <v>15868.73</v>
      </c>
      <c r="Q135" s="541">
        <v>762.72</v>
      </c>
      <c r="R135" s="543"/>
      <c r="S135" s="498"/>
      <c r="V135" s="451">
        <f>+O135+O30</f>
        <v>16650.45</v>
      </c>
      <c r="W135" s="451">
        <f>+P135+P30</f>
        <v>15887.73</v>
      </c>
      <c r="X135" s="451">
        <f>+Q135+Q30</f>
        <v>762.72</v>
      </c>
    </row>
  </sheetData>
  <mergeCells count="38">
    <mergeCell ref="R1:S1"/>
    <mergeCell ref="A2:S2"/>
    <mergeCell ref="A3:S3"/>
    <mergeCell ref="A4:S4"/>
    <mergeCell ref="K5:S5"/>
    <mergeCell ref="R37:R40"/>
    <mergeCell ref="R41:R53"/>
    <mergeCell ref="R54:R62"/>
    <mergeCell ref="R64:R66"/>
    <mergeCell ref="R67:R69"/>
    <mergeCell ref="F6:F8"/>
    <mergeCell ref="G6:G8"/>
    <mergeCell ref="R126:R129"/>
    <mergeCell ref="R131:R132"/>
    <mergeCell ref="R113:R114"/>
    <mergeCell ref="R116:R120"/>
    <mergeCell ref="R122:R124"/>
    <mergeCell ref="R93:R94"/>
    <mergeCell ref="R96:R98"/>
    <mergeCell ref="R100:R101"/>
    <mergeCell ref="R106:R107"/>
    <mergeCell ref="R109:R111"/>
    <mergeCell ref="R71:R73"/>
    <mergeCell ref="R77:R79"/>
    <mergeCell ref="R81:R84"/>
    <mergeCell ref="R86:R91"/>
    <mergeCell ref="A6:A8"/>
    <mergeCell ref="B6:B8"/>
    <mergeCell ref="C6:C8"/>
    <mergeCell ref="D6:D8"/>
    <mergeCell ref="E6:E8"/>
    <mergeCell ref="L6:N7"/>
    <mergeCell ref="O6:Q7"/>
    <mergeCell ref="R6:R8"/>
    <mergeCell ref="S6:S8"/>
    <mergeCell ref="H6:K6"/>
    <mergeCell ref="H7:H8"/>
    <mergeCell ref="I7:K7"/>
  </mergeCells>
  <pageMargins left="0.39370078740157483" right="0.15748031496062992" top="0.47244094488188981" bottom="0.47244094488188981" header="0.31496062992125984" footer="0.31496062992125984"/>
  <pageSetup paperSize="9" scale="59" firstPageNumber="118" orientation="landscape" verticalDpi="0" r:id="rId1"/>
  <headerFooter>
    <oddFooter>&amp;C&amp;"Times New Roman,Regular"&amp;P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zoomScale="55" zoomScaleNormal="55" workbookViewId="0">
      <selection activeCell="L42" sqref="L42"/>
    </sheetView>
  </sheetViews>
  <sheetFormatPr defaultRowHeight="15"/>
  <cols>
    <col min="1" max="1" width="6.28515625" customWidth="1"/>
    <col min="2" max="2" width="34.42578125" customWidth="1"/>
    <col min="3" max="3" width="12.7109375" customWidth="1"/>
    <col min="4" max="4" width="31.42578125" customWidth="1"/>
    <col min="6" max="13" width="11.85546875" customWidth="1"/>
  </cols>
  <sheetData>
    <row r="1" spans="1:14">
      <c r="A1" s="592" t="s">
        <v>554</v>
      </c>
      <c r="B1" s="592"/>
      <c r="C1" s="592"/>
      <c r="D1" s="592"/>
      <c r="E1" s="592"/>
      <c r="F1" s="592"/>
      <c r="G1" s="592"/>
      <c r="H1" s="592"/>
      <c r="I1" s="592"/>
      <c r="J1" s="592"/>
      <c r="K1" s="592"/>
      <c r="L1" s="592"/>
      <c r="M1" s="592"/>
      <c r="N1" s="592"/>
    </row>
    <row r="2" spans="1:14">
      <c r="A2" s="587" t="s">
        <v>915</v>
      </c>
      <c r="B2" s="587"/>
      <c r="C2" s="587"/>
      <c r="D2" s="587"/>
      <c r="E2" s="587"/>
      <c r="F2" s="587"/>
      <c r="G2" s="587"/>
      <c r="H2" s="587"/>
      <c r="I2" s="587"/>
      <c r="J2" s="587"/>
      <c r="K2" s="587"/>
      <c r="L2" s="587"/>
      <c r="M2" s="587"/>
      <c r="N2" s="587"/>
    </row>
    <row r="3" spans="1:14">
      <c r="A3" s="2"/>
      <c r="B3" s="236"/>
      <c r="C3" s="2"/>
      <c r="D3" s="2"/>
      <c r="E3" s="2"/>
      <c r="F3" s="237"/>
      <c r="G3" s="299"/>
      <c r="H3" s="593" t="s">
        <v>0</v>
      </c>
      <c r="I3" s="593"/>
      <c r="J3" s="593"/>
      <c r="K3" s="593"/>
      <c r="L3" s="593"/>
      <c r="M3" s="593"/>
      <c r="N3" s="593"/>
    </row>
    <row r="4" spans="1:14">
      <c r="A4" s="594" t="s">
        <v>1</v>
      </c>
      <c r="B4" s="595" t="s">
        <v>2</v>
      </c>
      <c r="C4" s="594" t="s">
        <v>3</v>
      </c>
      <c r="D4" s="594" t="s">
        <v>4</v>
      </c>
      <c r="E4" s="594" t="s">
        <v>5</v>
      </c>
      <c r="F4" s="596" t="s">
        <v>6</v>
      </c>
      <c r="G4" s="597"/>
      <c r="H4" s="597"/>
      <c r="I4" s="598"/>
      <c r="J4" s="596" t="s">
        <v>7</v>
      </c>
      <c r="K4" s="597"/>
      <c r="L4" s="597"/>
      <c r="M4" s="598"/>
      <c r="N4" s="594" t="s">
        <v>8</v>
      </c>
    </row>
    <row r="5" spans="1:14" ht="42.75">
      <c r="A5" s="594"/>
      <c r="B5" s="595"/>
      <c r="C5" s="594"/>
      <c r="D5" s="594"/>
      <c r="E5" s="594"/>
      <c r="F5" s="3" t="s">
        <v>9</v>
      </c>
      <c r="G5" s="300" t="s">
        <v>10</v>
      </c>
      <c r="H5" s="3" t="s">
        <v>11</v>
      </c>
      <c r="I5" s="3" t="s">
        <v>12</v>
      </c>
      <c r="J5" s="3" t="s">
        <v>9</v>
      </c>
      <c r="K5" s="3" t="s">
        <v>10</v>
      </c>
      <c r="L5" s="3" t="s">
        <v>11</v>
      </c>
      <c r="M5" s="3" t="s">
        <v>12</v>
      </c>
      <c r="N5" s="594"/>
    </row>
    <row r="6" spans="1:14">
      <c r="A6" s="4"/>
      <c r="B6" s="322" t="s">
        <v>13</v>
      </c>
      <c r="C6" s="4"/>
      <c r="D6" s="4"/>
      <c r="E6" s="4"/>
      <c r="F6" s="5">
        <f t="shared" ref="F6:M6" si="0">F7+F13+F15+F17+F1026+F1029+F1035+F1037</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588" t="s">
        <v>17</v>
      </c>
      <c r="C8" s="588"/>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589" t="s">
        <v>27</v>
      </c>
      <c r="C10" s="590"/>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60"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F18+F1003+F1007+F1009</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F22+F26+F31+F33+F36+F42+F48+F51+F60+F56+F64+F69+F74+F78+F80+F85+F90</f>
        <v>41031.870000000003</v>
      </c>
      <c r="G21" s="344">
        <f t="shared" si="7"/>
        <v>39076.32</v>
      </c>
      <c r="H21" s="344">
        <f t="shared" si="7"/>
        <v>1955.5500000000002</v>
      </c>
      <c r="I21" s="344">
        <f t="shared" si="7"/>
        <v>0</v>
      </c>
      <c r="J21" s="344">
        <f t="shared" si="7"/>
        <v>41031.870000000003</v>
      </c>
      <c r="K21" s="344">
        <f t="shared" si="7"/>
        <v>39076.32</v>
      </c>
      <c r="L21" s="344">
        <f t="shared" si="7"/>
        <v>1955.5500000000002</v>
      </c>
      <c r="M21" s="344">
        <f t="shared" si="7"/>
        <v>0</v>
      </c>
      <c r="N21" s="345"/>
    </row>
    <row r="22" spans="1:14">
      <c r="A22" s="6" t="s">
        <v>60</v>
      </c>
      <c r="B22" s="6" t="s">
        <v>61</v>
      </c>
      <c r="C22" s="16"/>
      <c r="D22" s="16"/>
      <c r="E22" s="16"/>
      <c r="F22" s="371">
        <f t="shared" ref="F22:M22" si="8">SUM(F23:F25)</f>
        <v>1365</v>
      </c>
      <c r="G22" s="372">
        <f t="shared" si="8"/>
        <v>1300</v>
      </c>
      <c r="H22" s="372">
        <f t="shared" si="8"/>
        <v>65</v>
      </c>
      <c r="I22" s="372">
        <f t="shared" si="8"/>
        <v>0</v>
      </c>
      <c r="J22" s="372">
        <f t="shared" si="8"/>
        <v>1365</v>
      </c>
      <c r="K22" s="372">
        <f t="shared" si="8"/>
        <v>1300</v>
      </c>
      <c r="L22" s="372">
        <f t="shared" si="8"/>
        <v>65</v>
      </c>
      <c r="M22" s="372">
        <f t="shared" si="8"/>
        <v>0</v>
      </c>
      <c r="N22" s="347"/>
    </row>
    <row r="23" spans="1:14" ht="60">
      <c r="A23" s="8">
        <v>7</v>
      </c>
      <c r="B23" s="353" t="s">
        <v>76</v>
      </c>
      <c r="C23" s="8" t="s">
        <v>63</v>
      </c>
      <c r="D23" s="22" t="s">
        <v>77</v>
      </c>
      <c r="E23" s="8" t="s">
        <v>78</v>
      </c>
      <c r="F23" s="131">
        <f t="shared" ref="F23:F41" si="9">G23+H23</f>
        <v>472.5</v>
      </c>
      <c r="G23" s="306">
        <v>450</v>
      </c>
      <c r="H23" s="131">
        <v>22.5</v>
      </c>
      <c r="I23" s="15">
        <v>0</v>
      </c>
      <c r="J23" s="134">
        <f t="shared" ref="J23:J41" si="10">K23+L23</f>
        <v>472.5</v>
      </c>
      <c r="K23" s="379">
        <f>+G23</f>
        <v>450</v>
      </c>
      <c r="L23" s="379">
        <f t="shared" ref="L23:M23" si="11">+H23</f>
        <v>22.5</v>
      </c>
      <c r="M23" s="379">
        <f t="shared" si="11"/>
        <v>0</v>
      </c>
      <c r="N23" s="15"/>
    </row>
    <row r="24" spans="1:14" ht="90">
      <c r="A24" s="8">
        <v>8</v>
      </c>
      <c r="B24" s="353" t="s">
        <v>79</v>
      </c>
      <c r="C24" s="8" t="s">
        <v>66</v>
      </c>
      <c r="D24" s="8" t="s">
        <v>80</v>
      </c>
      <c r="E24" s="8" t="s">
        <v>54</v>
      </c>
      <c r="F24" s="131">
        <f t="shared" si="9"/>
        <v>472.5</v>
      </c>
      <c r="G24" s="306">
        <v>450</v>
      </c>
      <c r="H24" s="131">
        <v>22.5</v>
      </c>
      <c r="I24" s="15">
        <v>0</v>
      </c>
      <c r="J24" s="134">
        <f t="shared" si="10"/>
        <v>472.5</v>
      </c>
      <c r="K24" s="379">
        <f t="shared" ref="K24:K25" si="12">+G24</f>
        <v>450</v>
      </c>
      <c r="L24" s="379">
        <f t="shared" ref="L24:L25" si="13">+H24</f>
        <v>22.5</v>
      </c>
      <c r="M24" s="379">
        <f t="shared" ref="M24:M25" si="14">+I24</f>
        <v>0</v>
      </c>
      <c r="N24" s="15"/>
    </row>
    <row r="25" spans="1:14" ht="90">
      <c r="A25" s="8">
        <v>9</v>
      </c>
      <c r="B25" s="353" t="s">
        <v>81</v>
      </c>
      <c r="C25" s="8" t="s">
        <v>69</v>
      </c>
      <c r="D25" s="8" t="s">
        <v>70</v>
      </c>
      <c r="E25" s="8" t="s">
        <v>54</v>
      </c>
      <c r="F25" s="131">
        <f t="shared" si="9"/>
        <v>420</v>
      </c>
      <c r="G25" s="306">
        <v>400</v>
      </c>
      <c r="H25" s="131">
        <v>20</v>
      </c>
      <c r="I25" s="15">
        <v>0</v>
      </c>
      <c r="J25" s="134">
        <f t="shared" si="10"/>
        <v>420</v>
      </c>
      <c r="K25" s="379">
        <f t="shared" si="12"/>
        <v>400</v>
      </c>
      <c r="L25" s="379">
        <f t="shared" si="13"/>
        <v>20</v>
      </c>
      <c r="M25" s="379">
        <f t="shared" si="14"/>
        <v>0</v>
      </c>
      <c r="N25" s="15"/>
    </row>
    <row r="26" spans="1:14">
      <c r="A26" s="6" t="s">
        <v>90</v>
      </c>
      <c r="B26" s="351" t="s">
        <v>91</v>
      </c>
      <c r="C26" s="6"/>
      <c r="D26" s="23">
        <v>0</v>
      </c>
      <c r="E26" s="23"/>
      <c r="F26" s="373">
        <f t="shared" ref="F26:M26" si="15">SUM(F27:F30)</f>
        <v>2994.01</v>
      </c>
      <c r="G26" s="374">
        <f t="shared" si="15"/>
        <v>2851.44</v>
      </c>
      <c r="H26" s="373">
        <f t="shared" si="15"/>
        <v>142.57</v>
      </c>
      <c r="I26" s="373">
        <f t="shared" si="15"/>
        <v>0</v>
      </c>
      <c r="J26" s="373">
        <f t="shared" si="15"/>
        <v>2994.01</v>
      </c>
      <c r="K26" s="373">
        <f t="shared" si="15"/>
        <v>2851.44</v>
      </c>
      <c r="L26" s="373">
        <f t="shared" si="15"/>
        <v>142.57</v>
      </c>
      <c r="M26" s="373">
        <f t="shared" si="15"/>
        <v>0</v>
      </c>
      <c r="N26" s="16"/>
    </row>
    <row r="27" spans="1:14" ht="90">
      <c r="A27" s="8">
        <v>8</v>
      </c>
      <c r="B27" s="353" t="s">
        <v>108</v>
      </c>
      <c r="C27" s="8" t="s">
        <v>109</v>
      </c>
      <c r="D27" s="8" t="s">
        <v>110</v>
      </c>
      <c r="E27" s="8" t="s">
        <v>54</v>
      </c>
      <c r="F27" s="131">
        <f t="shared" si="9"/>
        <v>810.0100000000001</v>
      </c>
      <c r="G27" s="306">
        <v>771.44</v>
      </c>
      <c r="H27" s="131">
        <v>38.57</v>
      </c>
      <c r="I27" s="15">
        <v>0</v>
      </c>
      <c r="J27" s="134">
        <f t="shared" si="10"/>
        <v>810.0100000000001</v>
      </c>
      <c r="K27" s="379">
        <f>+G27</f>
        <v>771.44</v>
      </c>
      <c r="L27" s="379">
        <f t="shared" ref="L27:M27" si="16">+H27</f>
        <v>38.57</v>
      </c>
      <c r="M27" s="379">
        <f t="shared" si="16"/>
        <v>0</v>
      </c>
      <c r="N27" s="15"/>
    </row>
    <row r="28" spans="1:14" ht="90">
      <c r="A28" s="8">
        <v>9</v>
      </c>
      <c r="B28" s="353" t="s">
        <v>111</v>
      </c>
      <c r="C28" s="8" t="s">
        <v>93</v>
      </c>
      <c r="D28" s="8" t="s">
        <v>110</v>
      </c>
      <c r="E28" s="8" t="s">
        <v>54</v>
      </c>
      <c r="F28" s="131">
        <f t="shared" si="9"/>
        <v>714</v>
      </c>
      <c r="G28" s="306">
        <v>680</v>
      </c>
      <c r="H28" s="131">
        <v>34</v>
      </c>
      <c r="I28" s="15">
        <v>0</v>
      </c>
      <c r="J28" s="134">
        <f t="shared" si="10"/>
        <v>714</v>
      </c>
      <c r="K28" s="379">
        <f t="shared" ref="K28:K30" si="17">+G28</f>
        <v>680</v>
      </c>
      <c r="L28" s="379">
        <f t="shared" ref="L28:L30" si="18">+H28</f>
        <v>34</v>
      </c>
      <c r="M28" s="379">
        <f t="shared" ref="M28:M30" si="19">+I28</f>
        <v>0</v>
      </c>
      <c r="N28" s="15"/>
    </row>
    <row r="29" spans="1:14" ht="60">
      <c r="A29" s="8">
        <v>10</v>
      </c>
      <c r="B29" s="353" t="s">
        <v>794</v>
      </c>
      <c r="C29" s="8" t="s">
        <v>795</v>
      </c>
      <c r="D29" s="8" t="s">
        <v>796</v>
      </c>
      <c r="E29" s="8" t="s">
        <v>54</v>
      </c>
      <c r="F29" s="131">
        <f>G29+H29</f>
        <v>367.5</v>
      </c>
      <c r="G29" s="306">
        <v>350</v>
      </c>
      <c r="H29" s="131">
        <v>17.5</v>
      </c>
      <c r="I29" s="15"/>
      <c r="J29" s="134">
        <f t="shared" si="10"/>
        <v>367.5</v>
      </c>
      <c r="K29" s="379">
        <f t="shared" si="17"/>
        <v>350</v>
      </c>
      <c r="L29" s="379">
        <f t="shared" si="18"/>
        <v>17.5</v>
      </c>
      <c r="M29" s="379">
        <f t="shared" si="19"/>
        <v>0</v>
      </c>
      <c r="N29" s="15"/>
    </row>
    <row r="30" spans="1:14" ht="90">
      <c r="A30" s="8">
        <v>11</v>
      </c>
      <c r="B30" s="353" t="s">
        <v>797</v>
      </c>
      <c r="C30" s="8" t="s">
        <v>106</v>
      </c>
      <c r="D30" s="8" t="s">
        <v>798</v>
      </c>
      <c r="E30" s="8" t="s">
        <v>54</v>
      </c>
      <c r="F30" s="131">
        <f>G30+H30</f>
        <v>1102.5</v>
      </c>
      <c r="G30" s="306">
        <v>1050</v>
      </c>
      <c r="H30" s="131">
        <v>52.5</v>
      </c>
      <c r="I30" s="15"/>
      <c r="J30" s="134">
        <f t="shared" si="10"/>
        <v>1102.5</v>
      </c>
      <c r="K30" s="379">
        <f t="shared" si="17"/>
        <v>1050</v>
      </c>
      <c r="L30" s="379">
        <f t="shared" si="18"/>
        <v>52.5</v>
      </c>
      <c r="M30" s="379">
        <f t="shared" si="19"/>
        <v>0</v>
      </c>
      <c r="N30" s="15"/>
    </row>
    <row r="31" spans="1:14">
      <c r="A31" s="6" t="s">
        <v>117</v>
      </c>
      <c r="B31" s="351" t="s">
        <v>118</v>
      </c>
      <c r="C31" s="6"/>
      <c r="D31" s="23">
        <v>0</v>
      </c>
      <c r="E31" s="23"/>
      <c r="F31" s="373">
        <f t="shared" ref="F31:M31" si="20">SUM(F32:F32)</f>
        <v>2520</v>
      </c>
      <c r="G31" s="374">
        <f t="shared" si="20"/>
        <v>2400</v>
      </c>
      <c r="H31" s="373">
        <f t="shared" si="20"/>
        <v>120</v>
      </c>
      <c r="I31" s="373">
        <f t="shared" si="20"/>
        <v>0</v>
      </c>
      <c r="J31" s="373">
        <f t="shared" si="20"/>
        <v>2520</v>
      </c>
      <c r="K31" s="373">
        <f t="shared" si="20"/>
        <v>2400</v>
      </c>
      <c r="L31" s="373">
        <f t="shared" si="20"/>
        <v>120</v>
      </c>
      <c r="M31" s="373">
        <f t="shared" si="20"/>
        <v>0</v>
      </c>
      <c r="N31" s="16"/>
    </row>
    <row r="32" spans="1:14" ht="90">
      <c r="A32" s="8">
        <v>6</v>
      </c>
      <c r="B32" s="353" t="s">
        <v>131</v>
      </c>
      <c r="C32" s="8" t="s">
        <v>132</v>
      </c>
      <c r="D32" s="8" t="s">
        <v>130</v>
      </c>
      <c r="E32" s="8" t="s">
        <v>54</v>
      </c>
      <c r="F32" s="131">
        <f t="shared" si="9"/>
        <v>2520</v>
      </c>
      <c r="G32" s="382">
        <v>2400</v>
      </c>
      <c r="H32" s="131">
        <v>120</v>
      </c>
      <c r="I32" s="15">
        <v>0</v>
      </c>
      <c r="J32" s="134">
        <f t="shared" si="10"/>
        <v>2520</v>
      </c>
      <c r="K32" s="383">
        <f>+G32</f>
        <v>2400</v>
      </c>
      <c r="L32" s="383">
        <f t="shared" ref="L32:M32" si="21">+H32</f>
        <v>120</v>
      </c>
      <c r="M32" s="383">
        <f t="shared" si="21"/>
        <v>0</v>
      </c>
      <c r="N32" s="15"/>
    </row>
    <row r="33" spans="1:14">
      <c r="A33" s="6" t="s">
        <v>137</v>
      </c>
      <c r="B33" s="351" t="s">
        <v>138</v>
      </c>
      <c r="C33" s="24"/>
      <c r="D33" s="23">
        <v>0</v>
      </c>
      <c r="E33" s="23"/>
      <c r="F33" s="373">
        <f t="shared" ref="F33:M33" si="22">SUM(F34:F35)</f>
        <v>3600.41</v>
      </c>
      <c r="G33" s="374">
        <f t="shared" si="22"/>
        <v>3429.0299999999997</v>
      </c>
      <c r="H33" s="373">
        <f t="shared" si="22"/>
        <v>171.38</v>
      </c>
      <c r="I33" s="373">
        <f t="shared" si="22"/>
        <v>0</v>
      </c>
      <c r="J33" s="373">
        <f t="shared" si="22"/>
        <v>3600.41</v>
      </c>
      <c r="K33" s="373">
        <f t="shared" si="22"/>
        <v>3429.0299999999997</v>
      </c>
      <c r="L33" s="373">
        <f t="shared" si="22"/>
        <v>171.38</v>
      </c>
      <c r="M33" s="373">
        <f t="shared" si="22"/>
        <v>0</v>
      </c>
      <c r="N33" s="17"/>
    </row>
    <row r="34" spans="1:14" ht="45">
      <c r="A34" s="8">
        <v>6</v>
      </c>
      <c r="B34" s="353" t="s">
        <v>908</v>
      </c>
      <c r="C34" s="8" t="s">
        <v>144</v>
      </c>
      <c r="D34" s="8" t="s">
        <v>909</v>
      </c>
      <c r="E34" s="8" t="s">
        <v>54</v>
      </c>
      <c r="F34" s="131">
        <f t="shared" si="9"/>
        <v>3000.9</v>
      </c>
      <c r="G34" s="306">
        <v>2858</v>
      </c>
      <c r="H34" s="131">
        <v>142.9</v>
      </c>
      <c r="I34" s="15">
        <v>0</v>
      </c>
      <c r="J34" s="134">
        <f t="shared" si="10"/>
        <v>3000.9</v>
      </c>
      <c r="K34" s="379">
        <f>+G34</f>
        <v>2858</v>
      </c>
      <c r="L34" s="379">
        <f t="shared" ref="L34:M34" si="23">+H34</f>
        <v>142.9</v>
      </c>
      <c r="M34" s="379">
        <f t="shared" si="23"/>
        <v>0</v>
      </c>
      <c r="N34" s="15"/>
    </row>
    <row r="35" spans="1:14" ht="60">
      <c r="A35" s="8">
        <v>7</v>
      </c>
      <c r="B35" s="353" t="s">
        <v>910</v>
      </c>
      <c r="C35" s="8" t="s">
        <v>145</v>
      </c>
      <c r="D35" s="22" t="s">
        <v>142</v>
      </c>
      <c r="E35" s="8" t="s">
        <v>54</v>
      </c>
      <c r="F35" s="131">
        <f t="shared" si="9"/>
        <v>599.51</v>
      </c>
      <c r="G35" s="306">
        <v>571.03</v>
      </c>
      <c r="H35" s="165">
        <v>28.48</v>
      </c>
      <c r="I35" s="15">
        <v>0</v>
      </c>
      <c r="J35" s="134">
        <f t="shared" si="10"/>
        <v>599.51</v>
      </c>
      <c r="K35" s="379">
        <f>+G35</f>
        <v>571.03</v>
      </c>
      <c r="L35" s="379">
        <f t="shared" ref="L35" si="24">+H35</f>
        <v>28.48</v>
      </c>
      <c r="M35" s="379">
        <f t="shared" ref="M35" si="25">+I35</f>
        <v>0</v>
      </c>
      <c r="N35" s="15"/>
    </row>
    <row r="36" spans="1:14">
      <c r="A36" s="6" t="s">
        <v>147</v>
      </c>
      <c r="B36" s="351" t="s">
        <v>148</v>
      </c>
      <c r="C36" s="24"/>
      <c r="D36" s="23">
        <v>0</v>
      </c>
      <c r="E36" s="23"/>
      <c r="F36" s="373">
        <f t="shared" ref="F36:M36" si="26">SUM(F37:F41)</f>
        <v>2558.75</v>
      </c>
      <c r="G36" s="374">
        <f t="shared" si="26"/>
        <v>2433</v>
      </c>
      <c r="H36" s="373">
        <f t="shared" si="26"/>
        <v>125.75</v>
      </c>
      <c r="I36" s="373">
        <f t="shared" si="26"/>
        <v>0</v>
      </c>
      <c r="J36" s="373">
        <f t="shared" si="26"/>
        <v>2558.75</v>
      </c>
      <c r="K36" s="373">
        <f t="shared" si="26"/>
        <v>2433</v>
      </c>
      <c r="L36" s="373">
        <f t="shared" si="26"/>
        <v>125.75</v>
      </c>
      <c r="M36" s="373">
        <f t="shared" si="26"/>
        <v>0</v>
      </c>
      <c r="N36" s="16"/>
    </row>
    <row r="37" spans="1:14" ht="90">
      <c r="A37" s="21">
        <v>7</v>
      </c>
      <c r="B37" s="354" t="s">
        <v>166</v>
      </c>
      <c r="C37" s="21" t="s">
        <v>167</v>
      </c>
      <c r="D37" s="22" t="s">
        <v>168</v>
      </c>
      <c r="E37" s="21" t="s">
        <v>54</v>
      </c>
      <c r="F37" s="131">
        <f t="shared" si="9"/>
        <v>998</v>
      </c>
      <c r="G37" s="306">
        <v>950</v>
      </c>
      <c r="H37" s="131">
        <v>48</v>
      </c>
      <c r="I37" s="15">
        <v>0</v>
      </c>
      <c r="J37" s="134">
        <f t="shared" si="10"/>
        <v>998</v>
      </c>
      <c r="K37" s="379">
        <f>+G37</f>
        <v>950</v>
      </c>
      <c r="L37" s="379">
        <f t="shared" ref="L37:M37" si="27">+H37</f>
        <v>48</v>
      </c>
      <c r="M37" s="379">
        <f t="shared" si="27"/>
        <v>0</v>
      </c>
      <c r="N37" s="15"/>
    </row>
    <row r="38" spans="1:14" ht="45">
      <c r="A38" s="21">
        <v>8</v>
      </c>
      <c r="B38" s="354" t="s">
        <v>169</v>
      </c>
      <c r="C38" s="21" t="s">
        <v>170</v>
      </c>
      <c r="D38" s="21" t="s">
        <v>171</v>
      </c>
      <c r="E38" s="21" t="s">
        <v>54</v>
      </c>
      <c r="F38" s="131">
        <f t="shared" si="9"/>
        <v>706</v>
      </c>
      <c r="G38" s="306">
        <v>672</v>
      </c>
      <c r="H38" s="131">
        <v>34</v>
      </c>
      <c r="I38" s="15">
        <v>0</v>
      </c>
      <c r="J38" s="134">
        <f t="shared" si="10"/>
        <v>706</v>
      </c>
      <c r="K38" s="379">
        <f t="shared" ref="K38:K41" si="28">+G38</f>
        <v>672</v>
      </c>
      <c r="L38" s="379">
        <f t="shared" ref="L38:L41" si="29">+H38</f>
        <v>34</v>
      </c>
      <c r="M38" s="379">
        <f t="shared" ref="M38:M41" si="30">+I38</f>
        <v>0</v>
      </c>
      <c r="N38" s="15"/>
    </row>
    <row r="39" spans="1:14" ht="45">
      <c r="A39" s="21">
        <v>9</v>
      </c>
      <c r="B39" s="354" t="s">
        <v>172</v>
      </c>
      <c r="C39" s="21" t="s">
        <v>173</v>
      </c>
      <c r="D39" s="21" t="s">
        <v>174</v>
      </c>
      <c r="E39" s="21" t="s">
        <v>54</v>
      </c>
      <c r="F39" s="131">
        <f t="shared" si="9"/>
        <v>303</v>
      </c>
      <c r="G39" s="306">
        <v>288</v>
      </c>
      <c r="H39" s="131">
        <v>15</v>
      </c>
      <c r="I39" s="15">
        <v>0</v>
      </c>
      <c r="J39" s="134">
        <f t="shared" si="10"/>
        <v>303</v>
      </c>
      <c r="K39" s="379">
        <f t="shared" si="28"/>
        <v>288</v>
      </c>
      <c r="L39" s="379">
        <f t="shared" si="29"/>
        <v>15</v>
      </c>
      <c r="M39" s="379">
        <f t="shared" si="30"/>
        <v>0</v>
      </c>
      <c r="N39" s="15"/>
    </row>
    <row r="40" spans="1:14" ht="45">
      <c r="A40" s="21">
        <v>10</v>
      </c>
      <c r="B40" s="354" t="s">
        <v>175</v>
      </c>
      <c r="C40" s="21" t="s">
        <v>173</v>
      </c>
      <c r="D40" s="21" t="s">
        <v>176</v>
      </c>
      <c r="E40" s="21" t="s">
        <v>54</v>
      </c>
      <c r="F40" s="131">
        <f t="shared" si="9"/>
        <v>303</v>
      </c>
      <c r="G40" s="306">
        <v>288</v>
      </c>
      <c r="H40" s="131">
        <v>15</v>
      </c>
      <c r="I40" s="15">
        <v>0</v>
      </c>
      <c r="J40" s="134">
        <f t="shared" si="10"/>
        <v>303</v>
      </c>
      <c r="K40" s="379">
        <f t="shared" si="28"/>
        <v>288</v>
      </c>
      <c r="L40" s="379">
        <f t="shared" si="29"/>
        <v>15</v>
      </c>
      <c r="M40" s="379">
        <f t="shared" si="30"/>
        <v>0</v>
      </c>
      <c r="N40" s="15"/>
    </row>
    <row r="41" spans="1:14" ht="90">
      <c r="A41" s="21">
        <v>11</v>
      </c>
      <c r="B41" s="354" t="s">
        <v>177</v>
      </c>
      <c r="C41" s="21" t="s">
        <v>164</v>
      </c>
      <c r="D41" s="8" t="s">
        <v>178</v>
      </c>
      <c r="E41" s="21" t="s">
        <v>54</v>
      </c>
      <c r="F41" s="131">
        <f t="shared" si="9"/>
        <v>248.75</v>
      </c>
      <c r="G41" s="306">
        <v>235</v>
      </c>
      <c r="H41" s="131">
        <v>13.75</v>
      </c>
      <c r="I41" s="15">
        <v>0</v>
      </c>
      <c r="J41" s="134">
        <f t="shared" si="10"/>
        <v>248.75</v>
      </c>
      <c r="K41" s="379">
        <f t="shared" si="28"/>
        <v>235</v>
      </c>
      <c r="L41" s="379">
        <f t="shared" si="29"/>
        <v>13.75</v>
      </c>
      <c r="M41" s="379">
        <f t="shared" si="30"/>
        <v>0</v>
      </c>
      <c r="N41" s="15"/>
    </row>
    <row r="42" spans="1:14">
      <c r="A42" s="6" t="s">
        <v>185</v>
      </c>
      <c r="B42" s="351" t="s">
        <v>186</v>
      </c>
      <c r="C42" s="24"/>
      <c r="D42" s="23">
        <v>0</v>
      </c>
      <c r="E42" s="23"/>
      <c r="F42" s="373">
        <f t="shared" ref="F42:M42" si="31">SUM(F43:F47)</f>
        <v>2835</v>
      </c>
      <c r="G42" s="374">
        <f t="shared" si="31"/>
        <v>2700</v>
      </c>
      <c r="H42" s="373">
        <f t="shared" si="31"/>
        <v>135</v>
      </c>
      <c r="I42" s="373">
        <f t="shared" si="31"/>
        <v>0</v>
      </c>
      <c r="J42" s="373">
        <f t="shared" si="31"/>
        <v>2835</v>
      </c>
      <c r="K42" s="373">
        <f t="shared" si="31"/>
        <v>2700</v>
      </c>
      <c r="L42" s="373">
        <f t="shared" si="31"/>
        <v>135</v>
      </c>
      <c r="M42" s="373">
        <f t="shared" si="31"/>
        <v>0</v>
      </c>
      <c r="N42" s="16"/>
    </row>
    <row r="43" spans="1:14" ht="60">
      <c r="A43" s="8">
        <v>8</v>
      </c>
      <c r="B43" s="353" t="s">
        <v>203</v>
      </c>
      <c r="C43" s="8" t="s">
        <v>204</v>
      </c>
      <c r="D43" s="8" t="s">
        <v>205</v>
      </c>
      <c r="E43" s="21" t="s">
        <v>54</v>
      </c>
      <c r="F43" s="131">
        <f t="shared" ref="F43:F63" si="32">G43+H43</f>
        <v>630</v>
      </c>
      <c r="G43" s="306">
        <v>600</v>
      </c>
      <c r="H43" s="131">
        <f>G43*5%</f>
        <v>30</v>
      </c>
      <c r="I43" s="15">
        <v>0</v>
      </c>
      <c r="J43" s="134">
        <f t="shared" ref="J43:J63" si="33">K43+L43</f>
        <v>630</v>
      </c>
      <c r="K43" s="379">
        <f>+G43</f>
        <v>600</v>
      </c>
      <c r="L43" s="379">
        <f t="shared" ref="L43:M43" si="34">+H43</f>
        <v>30</v>
      </c>
      <c r="M43" s="379">
        <f t="shared" si="34"/>
        <v>0</v>
      </c>
      <c r="N43" s="8" t="s">
        <v>197</v>
      </c>
    </row>
    <row r="44" spans="1:14" ht="90">
      <c r="A44" s="8">
        <v>9</v>
      </c>
      <c r="B44" s="381" t="s">
        <v>206</v>
      </c>
      <c r="C44" s="8" t="s">
        <v>196</v>
      </c>
      <c r="D44" s="8" t="s">
        <v>178</v>
      </c>
      <c r="E44" s="21" t="s">
        <v>54</v>
      </c>
      <c r="F44" s="131">
        <f t="shared" si="32"/>
        <v>210</v>
      </c>
      <c r="G44" s="306">
        <v>200</v>
      </c>
      <c r="H44" s="131">
        <v>10</v>
      </c>
      <c r="I44" s="15"/>
      <c r="J44" s="134">
        <f t="shared" si="33"/>
        <v>210</v>
      </c>
      <c r="K44" s="379">
        <f t="shared" ref="K44:K47" si="35">+G44</f>
        <v>200</v>
      </c>
      <c r="L44" s="379">
        <f t="shared" ref="L44:L47" si="36">+H44</f>
        <v>10</v>
      </c>
      <c r="M44" s="379">
        <f t="shared" ref="M44:M47" si="37">+I44</f>
        <v>0</v>
      </c>
      <c r="N44" s="8" t="s">
        <v>201</v>
      </c>
    </row>
    <row r="45" spans="1:14" ht="90">
      <c r="A45" s="8">
        <v>10</v>
      </c>
      <c r="B45" s="381" t="s">
        <v>207</v>
      </c>
      <c r="C45" s="8" t="s">
        <v>194</v>
      </c>
      <c r="D45" s="8" t="s">
        <v>208</v>
      </c>
      <c r="E45" s="21" t="s">
        <v>54</v>
      </c>
      <c r="F45" s="131">
        <f t="shared" si="32"/>
        <v>420</v>
      </c>
      <c r="G45" s="306">
        <v>400</v>
      </c>
      <c r="H45" s="131">
        <f>G45*5%</f>
        <v>20</v>
      </c>
      <c r="I45" s="15"/>
      <c r="J45" s="134">
        <f t="shared" si="33"/>
        <v>420</v>
      </c>
      <c r="K45" s="379">
        <f t="shared" si="35"/>
        <v>400</v>
      </c>
      <c r="L45" s="379">
        <f t="shared" si="36"/>
        <v>20</v>
      </c>
      <c r="M45" s="379">
        <f t="shared" si="37"/>
        <v>0</v>
      </c>
      <c r="N45" s="8" t="s">
        <v>201</v>
      </c>
    </row>
    <row r="46" spans="1:14" ht="60">
      <c r="A46" s="8">
        <v>11</v>
      </c>
      <c r="B46" s="353" t="s">
        <v>212</v>
      </c>
      <c r="C46" s="8" t="s">
        <v>213</v>
      </c>
      <c r="D46" s="8" t="s">
        <v>214</v>
      </c>
      <c r="E46" s="21" t="s">
        <v>54</v>
      </c>
      <c r="F46" s="131">
        <f t="shared" si="32"/>
        <v>1260</v>
      </c>
      <c r="G46" s="306">
        <v>1200</v>
      </c>
      <c r="H46" s="131">
        <v>60</v>
      </c>
      <c r="I46" s="15"/>
      <c r="J46" s="134">
        <f t="shared" si="33"/>
        <v>1260</v>
      </c>
      <c r="K46" s="379">
        <f t="shared" si="35"/>
        <v>1200</v>
      </c>
      <c r="L46" s="379">
        <f t="shared" si="36"/>
        <v>60</v>
      </c>
      <c r="M46" s="379">
        <f t="shared" si="37"/>
        <v>0</v>
      </c>
      <c r="N46" s="8" t="s">
        <v>201</v>
      </c>
    </row>
    <row r="47" spans="1:14" ht="60">
      <c r="A47" s="8">
        <v>12</v>
      </c>
      <c r="B47" s="353" t="s">
        <v>215</v>
      </c>
      <c r="C47" s="8" t="s">
        <v>210</v>
      </c>
      <c r="D47" s="8" t="s">
        <v>216</v>
      </c>
      <c r="E47" s="21" t="s">
        <v>54</v>
      </c>
      <c r="F47" s="131">
        <f t="shared" si="32"/>
        <v>315</v>
      </c>
      <c r="G47" s="306">
        <v>300</v>
      </c>
      <c r="H47" s="131">
        <v>15</v>
      </c>
      <c r="I47" s="15"/>
      <c r="J47" s="134">
        <f t="shared" si="33"/>
        <v>315</v>
      </c>
      <c r="K47" s="379">
        <f t="shared" si="35"/>
        <v>300</v>
      </c>
      <c r="L47" s="379">
        <f t="shared" si="36"/>
        <v>15</v>
      </c>
      <c r="M47" s="379">
        <f t="shared" si="37"/>
        <v>0</v>
      </c>
      <c r="N47" s="8" t="s">
        <v>201</v>
      </c>
    </row>
    <row r="48" spans="1:14">
      <c r="A48" s="6" t="s">
        <v>222</v>
      </c>
      <c r="B48" s="358" t="s">
        <v>223</v>
      </c>
      <c r="C48" s="24"/>
      <c r="D48" s="23">
        <v>0</v>
      </c>
      <c r="E48" s="23"/>
      <c r="F48" s="373">
        <f t="shared" ref="F48:M48" si="38">SUM(F49:F50)</f>
        <v>872.8</v>
      </c>
      <c r="G48" s="374">
        <f t="shared" si="38"/>
        <v>832.8</v>
      </c>
      <c r="H48" s="373">
        <f t="shared" si="38"/>
        <v>40</v>
      </c>
      <c r="I48" s="373">
        <f t="shared" si="38"/>
        <v>0</v>
      </c>
      <c r="J48" s="373">
        <f t="shared" si="38"/>
        <v>872.8</v>
      </c>
      <c r="K48" s="373">
        <f t="shared" si="38"/>
        <v>832.8</v>
      </c>
      <c r="L48" s="373">
        <f t="shared" si="38"/>
        <v>40</v>
      </c>
      <c r="M48" s="373">
        <f t="shared" si="38"/>
        <v>0</v>
      </c>
      <c r="N48" s="16"/>
    </row>
    <row r="49" spans="1:14" ht="45">
      <c r="A49" s="8">
        <v>9</v>
      </c>
      <c r="B49" s="353" t="s">
        <v>240</v>
      </c>
      <c r="C49" s="8" t="s">
        <v>231</v>
      </c>
      <c r="D49" s="8" t="s">
        <v>241</v>
      </c>
      <c r="E49" s="8" t="s">
        <v>54</v>
      </c>
      <c r="F49" s="131">
        <f t="shared" si="32"/>
        <v>315</v>
      </c>
      <c r="G49" s="306">
        <v>300</v>
      </c>
      <c r="H49" s="131">
        <v>15</v>
      </c>
      <c r="I49" s="15"/>
      <c r="J49" s="134">
        <f t="shared" si="33"/>
        <v>315</v>
      </c>
      <c r="K49" s="379">
        <f>+G49</f>
        <v>300</v>
      </c>
      <c r="L49" s="379">
        <f t="shared" ref="L49:M49" si="39">+H49</f>
        <v>15</v>
      </c>
      <c r="M49" s="379">
        <f t="shared" si="39"/>
        <v>0</v>
      </c>
      <c r="N49" s="15"/>
    </row>
    <row r="50" spans="1:14" ht="90">
      <c r="A50" s="8">
        <v>10</v>
      </c>
      <c r="B50" s="353" t="s">
        <v>242</v>
      </c>
      <c r="C50" s="8" t="s">
        <v>225</v>
      </c>
      <c r="D50" s="8" t="s">
        <v>104</v>
      </c>
      <c r="E50" s="8" t="s">
        <v>54</v>
      </c>
      <c r="F50" s="131">
        <f t="shared" si="32"/>
        <v>557.79999999999995</v>
      </c>
      <c r="G50" s="306">
        <v>532.79999999999995</v>
      </c>
      <c r="H50" s="131">
        <v>25</v>
      </c>
      <c r="I50" s="15"/>
      <c r="J50" s="134">
        <f t="shared" si="33"/>
        <v>557.79999999999995</v>
      </c>
      <c r="K50" s="379">
        <f>+G50</f>
        <v>532.79999999999995</v>
      </c>
      <c r="L50" s="379">
        <f t="shared" ref="L50" si="40">+H50</f>
        <v>25</v>
      </c>
      <c r="M50" s="379">
        <f t="shared" ref="M50" si="41">+I50</f>
        <v>0</v>
      </c>
      <c r="N50" s="15"/>
    </row>
    <row r="51" spans="1:14">
      <c r="A51" s="6" t="s">
        <v>245</v>
      </c>
      <c r="B51" s="351" t="s">
        <v>246</v>
      </c>
      <c r="C51" s="24"/>
      <c r="D51" s="23">
        <v>0</v>
      </c>
      <c r="E51" s="23"/>
      <c r="F51" s="373">
        <f t="shared" ref="F51:M51" si="42">SUM(F52:F55)</f>
        <v>3045</v>
      </c>
      <c r="G51" s="374">
        <f t="shared" si="42"/>
        <v>2900</v>
      </c>
      <c r="H51" s="373">
        <f t="shared" si="42"/>
        <v>145</v>
      </c>
      <c r="I51" s="373">
        <f t="shared" si="42"/>
        <v>0</v>
      </c>
      <c r="J51" s="373">
        <f t="shared" si="42"/>
        <v>3045</v>
      </c>
      <c r="K51" s="373">
        <f t="shared" si="42"/>
        <v>2900</v>
      </c>
      <c r="L51" s="373">
        <f t="shared" si="42"/>
        <v>145</v>
      </c>
      <c r="M51" s="373">
        <f t="shared" si="42"/>
        <v>0</v>
      </c>
      <c r="N51" s="16"/>
    </row>
    <row r="52" spans="1:14" ht="75">
      <c r="A52" s="8">
        <v>10</v>
      </c>
      <c r="B52" s="353" t="s">
        <v>260</v>
      </c>
      <c r="C52" s="8" t="s">
        <v>255</v>
      </c>
      <c r="D52" s="22" t="s">
        <v>261</v>
      </c>
      <c r="E52" s="8" t="s">
        <v>54</v>
      </c>
      <c r="F52" s="131">
        <f t="shared" si="32"/>
        <v>525</v>
      </c>
      <c r="G52" s="306">
        <v>500</v>
      </c>
      <c r="H52" s="131">
        <v>25</v>
      </c>
      <c r="I52" s="15"/>
      <c r="J52" s="134">
        <f t="shared" si="33"/>
        <v>525</v>
      </c>
      <c r="K52" s="379">
        <f>+G52</f>
        <v>500</v>
      </c>
      <c r="L52" s="379">
        <f t="shared" ref="L52:M52" si="43">+H52</f>
        <v>25</v>
      </c>
      <c r="M52" s="379">
        <f t="shared" si="43"/>
        <v>0</v>
      </c>
      <c r="N52" s="8" t="s">
        <v>197</v>
      </c>
    </row>
    <row r="53" spans="1:14" ht="75">
      <c r="A53" s="8">
        <v>11</v>
      </c>
      <c r="B53" s="353" t="s">
        <v>262</v>
      </c>
      <c r="C53" s="8" t="s">
        <v>255</v>
      </c>
      <c r="D53" s="22" t="s">
        <v>263</v>
      </c>
      <c r="E53" s="8" t="s">
        <v>54</v>
      </c>
      <c r="F53" s="131">
        <f t="shared" si="32"/>
        <v>630</v>
      </c>
      <c r="G53" s="306">
        <v>600</v>
      </c>
      <c r="H53" s="131">
        <v>30</v>
      </c>
      <c r="I53" s="15"/>
      <c r="J53" s="134">
        <f t="shared" si="33"/>
        <v>630</v>
      </c>
      <c r="K53" s="379">
        <f t="shared" ref="K53:K55" si="44">+G53</f>
        <v>600</v>
      </c>
      <c r="L53" s="379">
        <f t="shared" ref="L53:L55" si="45">+H53</f>
        <v>30</v>
      </c>
      <c r="M53" s="379">
        <f t="shared" ref="M53:M55" si="46">+I53</f>
        <v>0</v>
      </c>
      <c r="N53" s="8" t="s">
        <v>197</v>
      </c>
    </row>
    <row r="54" spans="1:14" ht="45">
      <c r="A54" s="8">
        <v>12</v>
      </c>
      <c r="B54" s="353" t="s">
        <v>264</v>
      </c>
      <c r="C54" s="8" t="s">
        <v>248</v>
      </c>
      <c r="D54" s="8" t="s">
        <v>265</v>
      </c>
      <c r="E54" s="8" t="s">
        <v>54</v>
      </c>
      <c r="F54" s="131">
        <f t="shared" si="32"/>
        <v>945</v>
      </c>
      <c r="G54" s="306">
        <v>900</v>
      </c>
      <c r="H54" s="131">
        <v>45</v>
      </c>
      <c r="I54" s="15"/>
      <c r="J54" s="134">
        <f t="shared" si="33"/>
        <v>945</v>
      </c>
      <c r="K54" s="379">
        <f t="shared" si="44"/>
        <v>900</v>
      </c>
      <c r="L54" s="379">
        <f t="shared" si="45"/>
        <v>45</v>
      </c>
      <c r="M54" s="379">
        <f t="shared" si="46"/>
        <v>0</v>
      </c>
      <c r="N54" s="15"/>
    </row>
    <row r="55" spans="1:14" ht="75">
      <c r="A55" s="8">
        <v>13</v>
      </c>
      <c r="B55" s="353" t="s">
        <v>914</v>
      </c>
      <c r="C55" s="8" t="s">
        <v>258</v>
      </c>
      <c r="D55" s="22" t="s">
        <v>266</v>
      </c>
      <c r="E55" s="8" t="s">
        <v>54</v>
      </c>
      <c r="F55" s="131">
        <f t="shared" si="32"/>
        <v>945</v>
      </c>
      <c r="G55" s="306">
        <v>900</v>
      </c>
      <c r="H55" s="131">
        <v>45</v>
      </c>
      <c r="I55" s="15"/>
      <c r="J55" s="134">
        <f t="shared" si="33"/>
        <v>945</v>
      </c>
      <c r="K55" s="379">
        <f t="shared" si="44"/>
        <v>900</v>
      </c>
      <c r="L55" s="379">
        <f t="shared" si="45"/>
        <v>45</v>
      </c>
      <c r="M55" s="379">
        <f t="shared" si="46"/>
        <v>0</v>
      </c>
      <c r="N55" s="8" t="s">
        <v>197</v>
      </c>
    </row>
    <row r="56" spans="1:14">
      <c r="A56" s="25" t="s">
        <v>274</v>
      </c>
      <c r="B56" s="361" t="s">
        <v>275</v>
      </c>
      <c r="C56" s="26"/>
      <c r="D56" s="23">
        <v>0</v>
      </c>
      <c r="E56" s="23"/>
      <c r="F56" s="373">
        <f t="shared" ref="F56:M56" si="47">SUM(F57:F59)</f>
        <v>2205</v>
      </c>
      <c r="G56" s="374">
        <f t="shared" si="47"/>
        <v>2100</v>
      </c>
      <c r="H56" s="373">
        <f t="shared" si="47"/>
        <v>105</v>
      </c>
      <c r="I56" s="373">
        <f t="shared" si="47"/>
        <v>0</v>
      </c>
      <c r="J56" s="373">
        <f t="shared" si="47"/>
        <v>2205</v>
      </c>
      <c r="K56" s="373">
        <f t="shared" si="47"/>
        <v>2100</v>
      </c>
      <c r="L56" s="373">
        <f t="shared" si="47"/>
        <v>105</v>
      </c>
      <c r="M56" s="373">
        <f t="shared" si="47"/>
        <v>0</v>
      </c>
      <c r="N56" s="16"/>
    </row>
    <row r="57" spans="1:14" ht="90">
      <c r="A57" s="27">
        <v>9</v>
      </c>
      <c r="B57" s="362" t="s">
        <v>294</v>
      </c>
      <c r="C57" s="27" t="s">
        <v>277</v>
      </c>
      <c r="D57" s="8" t="s">
        <v>281</v>
      </c>
      <c r="E57" s="27" t="s">
        <v>54</v>
      </c>
      <c r="F57" s="131">
        <f t="shared" si="32"/>
        <v>420</v>
      </c>
      <c r="G57" s="306">
        <v>400</v>
      </c>
      <c r="H57" s="131">
        <v>20</v>
      </c>
      <c r="I57" s="15">
        <v>0</v>
      </c>
      <c r="J57" s="134">
        <f t="shared" si="33"/>
        <v>420</v>
      </c>
      <c r="K57" s="379">
        <f>+G57</f>
        <v>400</v>
      </c>
      <c r="L57" s="379">
        <f t="shared" ref="L57:M57" si="48">+H57</f>
        <v>20</v>
      </c>
      <c r="M57" s="379">
        <f t="shared" si="48"/>
        <v>0</v>
      </c>
      <c r="N57" s="15"/>
    </row>
    <row r="58" spans="1:14" ht="90">
      <c r="A58" s="27">
        <v>10</v>
      </c>
      <c r="B58" s="362" t="s">
        <v>295</v>
      </c>
      <c r="C58" s="27" t="s">
        <v>275</v>
      </c>
      <c r="D58" s="8" t="s">
        <v>104</v>
      </c>
      <c r="E58" s="27" t="s">
        <v>54</v>
      </c>
      <c r="F58" s="131">
        <f t="shared" si="32"/>
        <v>735</v>
      </c>
      <c r="G58" s="306">
        <v>700</v>
      </c>
      <c r="H58" s="131">
        <v>35</v>
      </c>
      <c r="I58" s="15">
        <v>0</v>
      </c>
      <c r="J58" s="134">
        <f t="shared" si="33"/>
        <v>735</v>
      </c>
      <c r="K58" s="379">
        <f t="shared" ref="K58:K59" si="49">+G58</f>
        <v>700</v>
      </c>
      <c r="L58" s="379">
        <f t="shared" ref="L58:L59" si="50">+H58</f>
        <v>35</v>
      </c>
      <c r="M58" s="379">
        <f t="shared" ref="M58:M59" si="51">+I58</f>
        <v>0</v>
      </c>
      <c r="N58" s="15"/>
    </row>
    <row r="59" spans="1:14" ht="90">
      <c r="A59" s="27">
        <v>11</v>
      </c>
      <c r="B59" s="362" t="s">
        <v>296</v>
      </c>
      <c r="C59" s="27" t="s">
        <v>288</v>
      </c>
      <c r="D59" s="8" t="s">
        <v>128</v>
      </c>
      <c r="E59" s="27" t="s">
        <v>54</v>
      </c>
      <c r="F59" s="131">
        <f t="shared" si="32"/>
        <v>1050</v>
      </c>
      <c r="G59" s="306">
        <v>1000</v>
      </c>
      <c r="H59" s="131">
        <v>50</v>
      </c>
      <c r="I59" s="15">
        <v>0</v>
      </c>
      <c r="J59" s="134">
        <f t="shared" si="33"/>
        <v>1050</v>
      </c>
      <c r="K59" s="379">
        <f t="shared" si="49"/>
        <v>1000</v>
      </c>
      <c r="L59" s="379">
        <f t="shared" si="50"/>
        <v>50</v>
      </c>
      <c r="M59" s="379">
        <f t="shared" si="51"/>
        <v>0</v>
      </c>
      <c r="N59" s="15"/>
    </row>
    <row r="60" spans="1:14">
      <c r="A60" s="6" t="s">
        <v>302</v>
      </c>
      <c r="B60" s="351" t="s">
        <v>303</v>
      </c>
      <c r="C60" s="24"/>
      <c r="D60" s="23">
        <v>0</v>
      </c>
      <c r="E60" s="23"/>
      <c r="F60" s="373">
        <f t="shared" ref="F60:M60" si="52">SUM(F61:F63)</f>
        <v>3031.35</v>
      </c>
      <c r="G60" s="374">
        <f t="shared" si="52"/>
        <v>2887</v>
      </c>
      <c r="H60" s="373">
        <f t="shared" si="52"/>
        <v>144.35</v>
      </c>
      <c r="I60" s="373">
        <f t="shared" si="52"/>
        <v>0</v>
      </c>
      <c r="J60" s="373">
        <f t="shared" si="52"/>
        <v>3031.35</v>
      </c>
      <c r="K60" s="373">
        <f t="shared" si="52"/>
        <v>2887</v>
      </c>
      <c r="L60" s="373">
        <f t="shared" si="52"/>
        <v>144.35</v>
      </c>
      <c r="M60" s="373">
        <f t="shared" si="52"/>
        <v>0</v>
      </c>
      <c r="N60" s="16"/>
    </row>
    <row r="61" spans="1:14" ht="45">
      <c r="A61" s="8">
        <v>5</v>
      </c>
      <c r="B61" s="353" t="s">
        <v>314</v>
      </c>
      <c r="C61" s="8" t="s">
        <v>303</v>
      </c>
      <c r="D61" s="8" t="s">
        <v>315</v>
      </c>
      <c r="E61" s="27" t="s">
        <v>54</v>
      </c>
      <c r="F61" s="131">
        <f t="shared" si="32"/>
        <v>2191.35</v>
      </c>
      <c r="G61" s="306">
        <v>2087</v>
      </c>
      <c r="H61" s="131">
        <v>104.35</v>
      </c>
      <c r="I61" s="15"/>
      <c r="J61" s="134">
        <f t="shared" si="33"/>
        <v>2191.35</v>
      </c>
      <c r="K61" s="379">
        <f>+G61</f>
        <v>2087</v>
      </c>
      <c r="L61" s="379">
        <f t="shared" ref="L61:M61" si="53">+H61</f>
        <v>104.35</v>
      </c>
      <c r="M61" s="379">
        <f t="shared" si="53"/>
        <v>0</v>
      </c>
      <c r="N61" s="15"/>
    </row>
    <row r="62" spans="1:14" ht="60">
      <c r="A62" s="8">
        <v>6</v>
      </c>
      <c r="B62" s="353" t="s">
        <v>316</v>
      </c>
      <c r="C62" s="8" t="s">
        <v>317</v>
      </c>
      <c r="D62" s="8" t="s">
        <v>318</v>
      </c>
      <c r="E62" s="27" t="s">
        <v>54</v>
      </c>
      <c r="F62" s="131">
        <f t="shared" si="32"/>
        <v>420</v>
      </c>
      <c r="G62" s="306">
        <v>400</v>
      </c>
      <c r="H62" s="131">
        <v>20</v>
      </c>
      <c r="I62" s="15">
        <v>0</v>
      </c>
      <c r="J62" s="134">
        <f t="shared" si="33"/>
        <v>420</v>
      </c>
      <c r="K62" s="379">
        <f t="shared" ref="K62:K63" si="54">+G62</f>
        <v>400</v>
      </c>
      <c r="L62" s="379">
        <f t="shared" ref="L62:L63" si="55">+H62</f>
        <v>20</v>
      </c>
      <c r="M62" s="379">
        <f t="shared" ref="M62:M63" si="56">+I62</f>
        <v>0</v>
      </c>
      <c r="N62" s="15"/>
    </row>
    <row r="63" spans="1:14" ht="135">
      <c r="A63" s="8">
        <v>7</v>
      </c>
      <c r="B63" s="353" t="s">
        <v>319</v>
      </c>
      <c r="C63" s="8" t="s">
        <v>320</v>
      </c>
      <c r="D63" s="8" t="s">
        <v>321</v>
      </c>
      <c r="E63" s="27" t="s">
        <v>54</v>
      </c>
      <c r="F63" s="131">
        <f t="shared" si="32"/>
        <v>420</v>
      </c>
      <c r="G63" s="306">
        <v>400</v>
      </c>
      <c r="H63" s="131">
        <v>20</v>
      </c>
      <c r="I63" s="15">
        <v>0</v>
      </c>
      <c r="J63" s="134">
        <f t="shared" si="33"/>
        <v>420</v>
      </c>
      <c r="K63" s="379">
        <f t="shared" si="54"/>
        <v>400</v>
      </c>
      <c r="L63" s="379">
        <f t="shared" si="55"/>
        <v>20</v>
      </c>
      <c r="M63" s="379">
        <f t="shared" si="56"/>
        <v>0</v>
      </c>
      <c r="N63" s="15"/>
    </row>
    <row r="64" spans="1:14">
      <c r="A64" s="6" t="s">
        <v>327</v>
      </c>
      <c r="B64" s="351" t="s">
        <v>328</v>
      </c>
      <c r="C64" s="24"/>
      <c r="D64" s="23">
        <v>0</v>
      </c>
      <c r="E64" s="23"/>
      <c r="F64" s="373">
        <f t="shared" ref="F64:M64" si="57">SUM(F65:F68)</f>
        <v>2781.5</v>
      </c>
      <c r="G64" s="374">
        <f t="shared" si="57"/>
        <v>2649.05</v>
      </c>
      <c r="H64" s="373">
        <f t="shared" si="57"/>
        <v>132.44999999999999</v>
      </c>
      <c r="I64" s="373">
        <f t="shared" si="57"/>
        <v>0</v>
      </c>
      <c r="J64" s="373">
        <f t="shared" si="57"/>
        <v>2781.5</v>
      </c>
      <c r="K64" s="373">
        <f t="shared" si="57"/>
        <v>2649.05</v>
      </c>
      <c r="L64" s="373">
        <f t="shared" si="57"/>
        <v>132.44999999999999</v>
      </c>
      <c r="M64" s="373">
        <f t="shared" si="57"/>
        <v>0</v>
      </c>
      <c r="N64" s="16"/>
    </row>
    <row r="65" spans="1:14" ht="90">
      <c r="A65" s="8">
        <v>7</v>
      </c>
      <c r="B65" s="353" t="s">
        <v>342</v>
      </c>
      <c r="C65" s="8" t="s">
        <v>343</v>
      </c>
      <c r="D65" s="8" t="s">
        <v>159</v>
      </c>
      <c r="E65" s="8" t="s">
        <v>54</v>
      </c>
      <c r="F65" s="131">
        <f t="shared" ref="F65:F83" si="58">G65+H65</f>
        <v>1050</v>
      </c>
      <c r="G65" s="306">
        <v>1000</v>
      </c>
      <c r="H65" s="131">
        <v>50</v>
      </c>
      <c r="I65" s="15">
        <v>0</v>
      </c>
      <c r="J65" s="134">
        <f t="shared" ref="J65:J83" si="59">K65+L65</f>
        <v>1050</v>
      </c>
      <c r="K65" s="379">
        <f>+G65</f>
        <v>1000</v>
      </c>
      <c r="L65" s="379">
        <f t="shared" ref="L65:M65" si="60">+H65</f>
        <v>50</v>
      </c>
      <c r="M65" s="379">
        <f t="shared" si="60"/>
        <v>0</v>
      </c>
      <c r="N65" s="15"/>
    </row>
    <row r="66" spans="1:14" ht="90">
      <c r="A66" s="8">
        <v>8</v>
      </c>
      <c r="B66" s="353" t="s">
        <v>344</v>
      </c>
      <c r="C66" s="8" t="s">
        <v>345</v>
      </c>
      <c r="D66" s="8" t="s">
        <v>94</v>
      </c>
      <c r="E66" s="8" t="s">
        <v>54</v>
      </c>
      <c r="F66" s="131">
        <f t="shared" si="58"/>
        <v>361.25</v>
      </c>
      <c r="G66" s="306">
        <v>344.05</v>
      </c>
      <c r="H66" s="131">
        <v>17.2</v>
      </c>
      <c r="I66" s="15">
        <v>0</v>
      </c>
      <c r="J66" s="134">
        <f t="shared" si="59"/>
        <v>361.25</v>
      </c>
      <c r="K66" s="379">
        <f t="shared" ref="K66:K68" si="61">+G66</f>
        <v>344.05</v>
      </c>
      <c r="L66" s="379">
        <f t="shared" ref="L66:L68" si="62">+H66</f>
        <v>17.2</v>
      </c>
      <c r="M66" s="379">
        <f t="shared" ref="M66:M68" si="63">+I66</f>
        <v>0</v>
      </c>
      <c r="N66" s="15"/>
    </row>
    <row r="67" spans="1:14" ht="90">
      <c r="A67" s="8">
        <v>9</v>
      </c>
      <c r="B67" s="353" t="s">
        <v>346</v>
      </c>
      <c r="C67" s="8" t="s">
        <v>347</v>
      </c>
      <c r="D67" s="8" t="s">
        <v>348</v>
      </c>
      <c r="E67" s="8" t="s">
        <v>54</v>
      </c>
      <c r="F67" s="131">
        <f t="shared" si="58"/>
        <v>1050</v>
      </c>
      <c r="G67" s="306">
        <v>1000</v>
      </c>
      <c r="H67" s="131">
        <v>50</v>
      </c>
      <c r="I67" s="15">
        <v>0</v>
      </c>
      <c r="J67" s="134">
        <f t="shared" si="59"/>
        <v>1050</v>
      </c>
      <c r="K67" s="379">
        <f t="shared" si="61"/>
        <v>1000</v>
      </c>
      <c r="L67" s="379">
        <f t="shared" si="62"/>
        <v>50</v>
      </c>
      <c r="M67" s="379">
        <f t="shared" si="63"/>
        <v>0</v>
      </c>
      <c r="N67" s="15"/>
    </row>
    <row r="68" spans="1:14" ht="90">
      <c r="A68" s="8">
        <v>10</v>
      </c>
      <c r="B68" s="353" t="s">
        <v>349</v>
      </c>
      <c r="C68" s="8" t="s">
        <v>350</v>
      </c>
      <c r="D68" s="8" t="s">
        <v>348</v>
      </c>
      <c r="E68" s="8" t="s">
        <v>54</v>
      </c>
      <c r="F68" s="131">
        <f t="shared" si="58"/>
        <v>320.25</v>
      </c>
      <c r="G68" s="306">
        <v>305</v>
      </c>
      <c r="H68" s="131">
        <v>15.25</v>
      </c>
      <c r="I68" s="15">
        <v>0</v>
      </c>
      <c r="J68" s="134">
        <f t="shared" si="59"/>
        <v>320.25</v>
      </c>
      <c r="K68" s="379">
        <f t="shared" si="61"/>
        <v>305</v>
      </c>
      <c r="L68" s="379">
        <f t="shared" si="62"/>
        <v>15.25</v>
      </c>
      <c r="M68" s="379">
        <f t="shared" si="63"/>
        <v>0</v>
      </c>
      <c r="N68" s="15"/>
    </row>
    <row r="69" spans="1:14">
      <c r="A69" s="6" t="s">
        <v>358</v>
      </c>
      <c r="B69" s="351" t="s">
        <v>359</v>
      </c>
      <c r="C69" s="24"/>
      <c r="D69" s="23">
        <v>0</v>
      </c>
      <c r="E69" s="23"/>
      <c r="F69" s="373">
        <f t="shared" ref="F69:M69" si="64">SUM(F70:F73)</f>
        <v>2157.5</v>
      </c>
      <c r="G69" s="374">
        <f t="shared" si="64"/>
        <v>2054</v>
      </c>
      <c r="H69" s="373">
        <f t="shared" si="64"/>
        <v>103.5</v>
      </c>
      <c r="I69" s="373">
        <f t="shared" si="64"/>
        <v>0</v>
      </c>
      <c r="J69" s="373">
        <f t="shared" si="64"/>
        <v>2157.5</v>
      </c>
      <c r="K69" s="373">
        <f t="shared" si="64"/>
        <v>2054</v>
      </c>
      <c r="L69" s="373">
        <f t="shared" si="64"/>
        <v>103.5</v>
      </c>
      <c r="M69" s="373">
        <f t="shared" si="64"/>
        <v>0</v>
      </c>
      <c r="N69" s="16"/>
    </row>
    <row r="70" spans="1:14" ht="45">
      <c r="A70" s="8">
        <v>8</v>
      </c>
      <c r="B70" s="353" t="s">
        <v>375</v>
      </c>
      <c r="C70" s="8" t="s">
        <v>376</v>
      </c>
      <c r="D70" s="8" t="s">
        <v>377</v>
      </c>
      <c r="E70" s="8" t="s">
        <v>54</v>
      </c>
      <c r="F70" s="131">
        <f t="shared" si="58"/>
        <v>1064</v>
      </c>
      <c r="G70" s="306">
        <v>1014</v>
      </c>
      <c r="H70" s="131">
        <v>50</v>
      </c>
      <c r="I70" s="15"/>
      <c r="J70" s="134">
        <f t="shared" si="59"/>
        <v>1064</v>
      </c>
      <c r="K70" s="379">
        <f>+G70</f>
        <v>1014</v>
      </c>
      <c r="L70" s="379">
        <f t="shared" ref="L70:M70" si="65">+H70</f>
        <v>50</v>
      </c>
      <c r="M70" s="379">
        <f t="shared" si="65"/>
        <v>0</v>
      </c>
      <c r="N70" s="15"/>
    </row>
    <row r="71" spans="1:14" ht="45">
      <c r="A71" s="8">
        <v>9</v>
      </c>
      <c r="B71" s="353" t="s">
        <v>378</v>
      </c>
      <c r="C71" s="8" t="s">
        <v>379</v>
      </c>
      <c r="D71" s="8" t="s">
        <v>380</v>
      </c>
      <c r="E71" s="8" t="s">
        <v>54</v>
      </c>
      <c r="F71" s="131">
        <f t="shared" si="58"/>
        <v>504</v>
      </c>
      <c r="G71" s="306">
        <v>480</v>
      </c>
      <c r="H71" s="131">
        <v>24</v>
      </c>
      <c r="I71" s="15">
        <v>0</v>
      </c>
      <c r="J71" s="134">
        <f t="shared" si="59"/>
        <v>504</v>
      </c>
      <c r="K71" s="379">
        <f t="shared" ref="K71:K73" si="66">+G71</f>
        <v>480</v>
      </c>
      <c r="L71" s="379">
        <f t="shared" ref="L71:L73" si="67">+H71</f>
        <v>24</v>
      </c>
      <c r="M71" s="379">
        <f t="shared" ref="M71:M73" si="68">+I71</f>
        <v>0</v>
      </c>
      <c r="N71" s="15"/>
    </row>
    <row r="72" spans="1:14" ht="45">
      <c r="A72" s="8">
        <v>10</v>
      </c>
      <c r="B72" s="353" t="s">
        <v>808</v>
      </c>
      <c r="C72" s="8" t="s">
        <v>381</v>
      </c>
      <c r="D72" s="8" t="s">
        <v>382</v>
      </c>
      <c r="E72" s="8" t="s">
        <v>54</v>
      </c>
      <c r="F72" s="131">
        <f t="shared" si="58"/>
        <v>169.5</v>
      </c>
      <c r="G72" s="306">
        <v>160</v>
      </c>
      <c r="H72" s="131">
        <v>9.5</v>
      </c>
      <c r="I72" s="15">
        <v>0</v>
      </c>
      <c r="J72" s="134">
        <f t="shared" si="59"/>
        <v>169.5</v>
      </c>
      <c r="K72" s="379">
        <f t="shared" si="66"/>
        <v>160</v>
      </c>
      <c r="L72" s="379">
        <f t="shared" si="67"/>
        <v>9.5</v>
      </c>
      <c r="M72" s="379">
        <f t="shared" si="68"/>
        <v>0</v>
      </c>
      <c r="N72" s="15"/>
    </row>
    <row r="73" spans="1:14" ht="45">
      <c r="A73" s="8">
        <v>11</v>
      </c>
      <c r="B73" s="353" t="s">
        <v>383</v>
      </c>
      <c r="C73" s="8" t="s">
        <v>384</v>
      </c>
      <c r="D73" s="8" t="s">
        <v>385</v>
      </c>
      <c r="E73" s="8" t="s">
        <v>54</v>
      </c>
      <c r="F73" s="131">
        <f t="shared" si="58"/>
        <v>420</v>
      </c>
      <c r="G73" s="306">
        <v>400</v>
      </c>
      <c r="H73" s="131">
        <v>20</v>
      </c>
      <c r="I73" s="15">
        <v>0</v>
      </c>
      <c r="J73" s="134">
        <f t="shared" si="59"/>
        <v>420</v>
      </c>
      <c r="K73" s="379">
        <f t="shared" si="66"/>
        <v>400</v>
      </c>
      <c r="L73" s="379">
        <f t="shared" si="67"/>
        <v>20</v>
      </c>
      <c r="M73" s="379">
        <f t="shared" si="68"/>
        <v>0</v>
      </c>
      <c r="N73" s="15"/>
    </row>
    <row r="74" spans="1:14">
      <c r="A74" s="6" t="s">
        <v>392</v>
      </c>
      <c r="B74" s="351" t="s">
        <v>393</v>
      </c>
      <c r="C74" s="24"/>
      <c r="D74" s="23">
        <v>0</v>
      </c>
      <c r="E74" s="23"/>
      <c r="F74" s="373">
        <f t="shared" ref="F74:M74" si="69">SUM(F75:F77)</f>
        <v>2747</v>
      </c>
      <c r="G74" s="374">
        <f t="shared" si="69"/>
        <v>2616</v>
      </c>
      <c r="H74" s="373">
        <f t="shared" si="69"/>
        <v>131</v>
      </c>
      <c r="I74" s="373">
        <f t="shared" si="69"/>
        <v>0</v>
      </c>
      <c r="J74" s="373">
        <f t="shared" si="69"/>
        <v>2747</v>
      </c>
      <c r="K74" s="373">
        <f t="shared" si="69"/>
        <v>2616</v>
      </c>
      <c r="L74" s="373">
        <f t="shared" si="69"/>
        <v>131</v>
      </c>
      <c r="M74" s="373">
        <f t="shared" si="69"/>
        <v>0</v>
      </c>
      <c r="N74" s="16"/>
    </row>
    <row r="75" spans="1:14" ht="45">
      <c r="A75" s="8">
        <v>10</v>
      </c>
      <c r="B75" s="366" t="s">
        <v>418</v>
      </c>
      <c r="C75" s="28" t="s">
        <v>419</v>
      </c>
      <c r="D75" s="8" t="s">
        <v>410</v>
      </c>
      <c r="E75" s="27" t="s">
        <v>54</v>
      </c>
      <c r="F75" s="131">
        <f t="shared" si="58"/>
        <v>499</v>
      </c>
      <c r="G75" s="306">
        <v>475</v>
      </c>
      <c r="H75" s="131">
        <v>24</v>
      </c>
      <c r="I75" s="15">
        <v>0</v>
      </c>
      <c r="J75" s="134">
        <f t="shared" si="59"/>
        <v>499</v>
      </c>
      <c r="K75" s="379">
        <f>+G75</f>
        <v>475</v>
      </c>
      <c r="L75" s="379">
        <f t="shared" ref="L75:M75" si="70">+H75</f>
        <v>24</v>
      </c>
      <c r="M75" s="379">
        <f t="shared" si="70"/>
        <v>0</v>
      </c>
      <c r="N75" s="15"/>
    </row>
    <row r="76" spans="1:14" ht="75">
      <c r="A76" s="8">
        <v>11</v>
      </c>
      <c r="B76" s="366" t="s">
        <v>420</v>
      </c>
      <c r="C76" s="28" t="s">
        <v>395</v>
      </c>
      <c r="D76" s="22" t="s">
        <v>421</v>
      </c>
      <c r="E76" s="27" t="s">
        <v>54</v>
      </c>
      <c r="F76" s="131">
        <f t="shared" si="58"/>
        <v>1998</v>
      </c>
      <c r="G76" s="306">
        <v>1903</v>
      </c>
      <c r="H76" s="131">
        <v>95</v>
      </c>
      <c r="I76" s="15">
        <v>0</v>
      </c>
      <c r="J76" s="134">
        <f t="shared" si="59"/>
        <v>1998</v>
      </c>
      <c r="K76" s="379">
        <f t="shared" ref="K76:K77" si="71">+G76</f>
        <v>1903</v>
      </c>
      <c r="L76" s="379">
        <f t="shared" ref="L76:L77" si="72">+H76</f>
        <v>95</v>
      </c>
      <c r="M76" s="379">
        <f t="shared" ref="M76:M77" si="73">+I76</f>
        <v>0</v>
      </c>
      <c r="N76" s="15"/>
    </row>
    <row r="77" spans="1:14" ht="30">
      <c r="A77" s="8">
        <v>12</v>
      </c>
      <c r="B77" s="366" t="s">
        <v>422</v>
      </c>
      <c r="C77" s="28" t="s">
        <v>412</v>
      </c>
      <c r="D77" s="8"/>
      <c r="E77" s="27" t="s">
        <v>54</v>
      </c>
      <c r="F77" s="131">
        <f t="shared" si="58"/>
        <v>250</v>
      </c>
      <c r="G77" s="306">
        <v>238</v>
      </c>
      <c r="H77" s="131">
        <v>12</v>
      </c>
      <c r="I77" s="15">
        <v>0</v>
      </c>
      <c r="J77" s="134">
        <f t="shared" si="59"/>
        <v>250</v>
      </c>
      <c r="K77" s="379">
        <f t="shared" si="71"/>
        <v>238</v>
      </c>
      <c r="L77" s="379">
        <f t="shared" si="72"/>
        <v>12</v>
      </c>
      <c r="M77" s="379">
        <f t="shared" si="73"/>
        <v>0</v>
      </c>
      <c r="N77" s="15"/>
    </row>
    <row r="78" spans="1:14">
      <c r="A78" s="6" t="s">
        <v>433</v>
      </c>
      <c r="B78" s="365" t="s">
        <v>434</v>
      </c>
      <c r="C78" s="24"/>
      <c r="D78" s="23">
        <v>0</v>
      </c>
      <c r="E78" s="23"/>
      <c r="F78" s="373">
        <f t="shared" ref="F78:M78" si="74">SUM(F79:F79)</f>
        <v>480.9</v>
      </c>
      <c r="G78" s="374">
        <f t="shared" si="74"/>
        <v>458</v>
      </c>
      <c r="H78" s="373">
        <f t="shared" si="74"/>
        <v>22.9</v>
      </c>
      <c r="I78" s="373">
        <f t="shared" si="74"/>
        <v>0</v>
      </c>
      <c r="J78" s="373">
        <f t="shared" si="74"/>
        <v>480.9</v>
      </c>
      <c r="K78" s="373">
        <f t="shared" si="74"/>
        <v>458</v>
      </c>
      <c r="L78" s="373">
        <f t="shared" si="74"/>
        <v>22.9</v>
      </c>
      <c r="M78" s="373">
        <f t="shared" si="74"/>
        <v>0</v>
      </c>
      <c r="N78" s="16"/>
    </row>
    <row r="79" spans="1:14" ht="60">
      <c r="A79" s="8">
        <v>3</v>
      </c>
      <c r="B79" s="366" t="s">
        <v>438</v>
      </c>
      <c r="C79" s="8" t="s">
        <v>436</v>
      </c>
      <c r="D79" s="8" t="s">
        <v>439</v>
      </c>
      <c r="E79" s="8" t="s">
        <v>54</v>
      </c>
      <c r="F79" s="131">
        <f t="shared" si="58"/>
        <v>480.9</v>
      </c>
      <c r="G79" s="306">
        <v>458</v>
      </c>
      <c r="H79" s="131">
        <v>22.9</v>
      </c>
      <c r="I79" s="15">
        <v>0</v>
      </c>
      <c r="J79" s="134">
        <f t="shared" si="59"/>
        <v>480.9</v>
      </c>
      <c r="K79" s="379">
        <f>+G79</f>
        <v>458</v>
      </c>
      <c r="L79" s="379">
        <f t="shared" ref="L79:M79" si="75">+H79</f>
        <v>22.9</v>
      </c>
      <c r="M79" s="379">
        <f t="shared" si="75"/>
        <v>0</v>
      </c>
      <c r="N79" s="15"/>
    </row>
    <row r="80" spans="1:14">
      <c r="A80" s="6" t="s">
        <v>442</v>
      </c>
      <c r="B80" s="351" t="s">
        <v>443</v>
      </c>
      <c r="C80" s="6"/>
      <c r="D80" s="23">
        <v>0</v>
      </c>
      <c r="E80" s="23"/>
      <c r="F80" s="373">
        <f t="shared" ref="F80:M80" si="76">SUM(F81:F84)</f>
        <v>2835</v>
      </c>
      <c r="G80" s="374">
        <f t="shared" si="76"/>
        <v>2700</v>
      </c>
      <c r="H80" s="373">
        <f t="shared" si="76"/>
        <v>135</v>
      </c>
      <c r="I80" s="373">
        <f t="shared" si="76"/>
        <v>0</v>
      </c>
      <c r="J80" s="373">
        <f t="shared" si="76"/>
        <v>2835</v>
      </c>
      <c r="K80" s="373">
        <f t="shared" si="76"/>
        <v>2700</v>
      </c>
      <c r="L80" s="373">
        <f t="shared" si="76"/>
        <v>135</v>
      </c>
      <c r="M80" s="373">
        <f t="shared" si="76"/>
        <v>0</v>
      </c>
      <c r="N80" s="16"/>
    </row>
    <row r="81" spans="1:14" ht="90">
      <c r="A81" s="8">
        <v>6</v>
      </c>
      <c r="B81" s="353" t="s">
        <v>456</v>
      </c>
      <c r="C81" s="8" t="s">
        <v>454</v>
      </c>
      <c r="D81" s="8" t="s">
        <v>94</v>
      </c>
      <c r="E81" s="8" t="s">
        <v>54</v>
      </c>
      <c r="F81" s="131">
        <f t="shared" si="58"/>
        <v>420</v>
      </c>
      <c r="G81" s="306">
        <v>400</v>
      </c>
      <c r="H81" s="131">
        <v>20</v>
      </c>
      <c r="I81" s="15">
        <v>0</v>
      </c>
      <c r="J81" s="134">
        <f t="shared" si="59"/>
        <v>420</v>
      </c>
      <c r="K81" s="379">
        <f>+G81</f>
        <v>400</v>
      </c>
      <c r="L81" s="379">
        <f t="shared" ref="L81:M81" si="77">+H81</f>
        <v>20</v>
      </c>
      <c r="M81" s="379">
        <f t="shared" si="77"/>
        <v>0</v>
      </c>
      <c r="N81" s="15"/>
    </row>
    <row r="82" spans="1:14" ht="75">
      <c r="A82" s="8">
        <v>7</v>
      </c>
      <c r="B82" s="367" t="s">
        <v>457</v>
      </c>
      <c r="C82" s="8" t="s">
        <v>449</v>
      </c>
      <c r="D82" s="22" t="s">
        <v>458</v>
      </c>
      <c r="E82" s="8" t="s">
        <v>54</v>
      </c>
      <c r="F82" s="131">
        <f t="shared" si="58"/>
        <v>1155</v>
      </c>
      <c r="G82" s="306">
        <v>1100</v>
      </c>
      <c r="H82" s="131">
        <v>55</v>
      </c>
      <c r="I82" s="15">
        <v>0</v>
      </c>
      <c r="J82" s="134">
        <f t="shared" si="59"/>
        <v>1155</v>
      </c>
      <c r="K82" s="379">
        <f t="shared" ref="K82:K84" si="78">+G82</f>
        <v>1100</v>
      </c>
      <c r="L82" s="379">
        <f t="shared" ref="L82:L84" si="79">+H82</f>
        <v>55</v>
      </c>
      <c r="M82" s="379">
        <f t="shared" ref="M82:M84" si="80">+I82</f>
        <v>0</v>
      </c>
      <c r="N82" s="15"/>
    </row>
    <row r="83" spans="1:14" ht="75">
      <c r="A83" s="8">
        <v>8</v>
      </c>
      <c r="B83" s="353" t="s">
        <v>459</v>
      </c>
      <c r="C83" s="8" t="s">
        <v>460</v>
      </c>
      <c r="D83" s="22" t="s">
        <v>461</v>
      </c>
      <c r="E83" s="8" t="s">
        <v>54</v>
      </c>
      <c r="F83" s="131">
        <f t="shared" si="58"/>
        <v>840</v>
      </c>
      <c r="G83" s="306">
        <v>800</v>
      </c>
      <c r="H83" s="131">
        <v>40</v>
      </c>
      <c r="I83" s="15">
        <v>0</v>
      </c>
      <c r="J83" s="134">
        <f t="shared" si="59"/>
        <v>840</v>
      </c>
      <c r="K83" s="379">
        <f t="shared" si="78"/>
        <v>800</v>
      </c>
      <c r="L83" s="379">
        <f t="shared" si="79"/>
        <v>40</v>
      </c>
      <c r="M83" s="379">
        <f t="shared" si="80"/>
        <v>0</v>
      </c>
      <c r="N83" s="15"/>
    </row>
    <row r="84" spans="1:14" ht="90">
      <c r="A84" s="8">
        <v>9</v>
      </c>
      <c r="B84" s="353" t="s">
        <v>462</v>
      </c>
      <c r="C84" s="8" t="s">
        <v>463</v>
      </c>
      <c r="D84" s="8" t="s">
        <v>94</v>
      </c>
      <c r="E84" s="8" t="s">
        <v>54</v>
      </c>
      <c r="F84" s="131">
        <f t="shared" ref="F84:F99" si="81">G84+H84</f>
        <v>420</v>
      </c>
      <c r="G84" s="306">
        <v>400</v>
      </c>
      <c r="H84" s="131">
        <v>20</v>
      </c>
      <c r="I84" s="15">
        <v>0</v>
      </c>
      <c r="J84" s="134">
        <f t="shared" ref="J84:J99" si="82">K84+L84</f>
        <v>420</v>
      </c>
      <c r="K84" s="379">
        <f t="shared" si="78"/>
        <v>400</v>
      </c>
      <c r="L84" s="379">
        <f t="shared" si="79"/>
        <v>20</v>
      </c>
      <c r="M84" s="379">
        <f t="shared" si="80"/>
        <v>0</v>
      </c>
      <c r="N84" s="15"/>
    </row>
    <row r="85" spans="1:14">
      <c r="A85" s="20" t="s">
        <v>471</v>
      </c>
      <c r="B85" s="368" t="s">
        <v>472</v>
      </c>
      <c r="C85" s="24"/>
      <c r="D85" s="23">
        <v>0</v>
      </c>
      <c r="E85" s="23"/>
      <c r="F85" s="373">
        <f t="shared" ref="F85:M85" si="83">SUM(F86:F89)</f>
        <v>1979.25</v>
      </c>
      <c r="G85" s="374">
        <f t="shared" si="83"/>
        <v>1885</v>
      </c>
      <c r="H85" s="373">
        <f t="shared" si="83"/>
        <v>94.25</v>
      </c>
      <c r="I85" s="373">
        <f t="shared" si="83"/>
        <v>0</v>
      </c>
      <c r="J85" s="373">
        <f t="shared" si="83"/>
        <v>1979.25</v>
      </c>
      <c r="K85" s="373">
        <f t="shared" si="83"/>
        <v>1885</v>
      </c>
      <c r="L85" s="373">
        <f t="shared" si="83"/>
        <v>94.25</v>
      </c>
      <c r="M85" s="373">
        <f t="shared" si="83"/>
        <v>0</v>
      </c>
      <c r="N85" s="16"/>
    </row>
    <row r="86" spans="1:14" ht="90">
      <c r="A86" s="8">
        <v>7</v>
      </c>
      <c r="B86" s="353" t="s">
        <v>485</v>
      </c>
      <c r="C86" s="8" t="s">
        <v>486</v>
      </c>
      <c r="D86" s="8" t="s">
        <v>128</v>
      </c>
      <c r="E86" s="19" t="s">
        <v>54</v>
      </c>
      <c r="F86" s="131">
        <f t="shared" si="81"/>
        <v>525</v>
      </c>
      <c r="G86" s="306">
        <v>500</v>
      </c>
      <c r="H86" s="131">
        <v>25</v>
      </c>
      <c r="I86" s="15"/>
      <c r="J86" s="134">
        <f t="shared" si="82"/>
        <v>525</v>
      </c>
      <c r="K86" s="379">
        <f>+G86</f>
        <v>500</v>
      </c>
      <c r="L86" s="379">
        <f t="shared" ref="L86:M86" si="84">+H86</f>
        <v>25</v>
      </c>
      <c r="M86" s="379">
        <f t="shared" si="84"/>
        <v>0</v>
      </c>
      <c r="N86" s="15"/>
    </row>
    <row r="87" spans="1:14" ht="30">
      <c r="A87" s="8">
        <v>8</v>
      </c>
      <c r="B87" s="353" t="s">
        <v>487</v>
      </c>
      <c r="C87" s="8" t="s">
        <v>472</v>
      </c>
      <c r="D87" s="8" t="s">
        <v>488</v>
      </c>
      <c r="E87" s="19" t="s">
        <v>54</v>
      </c>
      <c r="F87" s="131">
        <f t="shared" si="81"/>
        <v>420</v>
      </c>
      <c r="G87" s="306">
        <v>400</v>
      </c>
      <c r="H87" s="131">
        <v>20</v>
      </c>
      <c r="I87" s="15"/>
      <c r="J87" s="134">
        <f t="shared" si="82"/>
        <v>420</v>
      </c>
      <c r="K87" s="379">
        <f t="shared" ref="K87:K89" si="85">+G87</f>
        <v>400</v>
      </c>
      <c r="L87" s="379">
        <f t="shared" ref="L87:L89" si="86">+H87</f>
        <v>20</v>
      </c>
      <c r="M87" s="379">
        <f t="shared" ref="M87:M89" si="87">+I87</f>
        <v>0</v>
      </c>
      <c r="N87" s="15"/>
    </row>
    <row r="88" spans="1:14" ht="90">
      <c r="A88" s="8">
        <v>9</v>
      </c>
      <c r="B88" s="353" t="s">
        <v>489</v>
      </c>
      <c r="C88" s="8" t="s">
        <v>472</v>
      </c>
      <c r="D88" s="8" t="s">
        <v>159</v>
      </c>
      <c r="E88" s="19" t="s">
        <v>54</v>
      </c>
      <c r="F88" s="131">
        <f t="shared" si="81"/>
        <v>509.25</v>
      </c>
      <c r="G88" s="306">
        <v>485</v>
      </c>
      <c r="H88" s="131">
        <v>24.25</v>
      </c>
      <c r="I88" s="15"/>
      <c r="J88" s="134">
        <f t="shared" si="82"/>
        <v>509.25</v>
      </c>
      <c r="K88" s="379">
        <f t="shared" si="85"/>
        <v>485</v>
      </c>
      <c r="L88" s="379">
        <f t="shared" si="86"/>
        <v>24.25</v>
      </c>
      <c r="M88" s="379">
        <f t="shared" si="87"/>
        <v>0</v>
      </c>
      <c r="N88" s="15"/>
    </row>
    <row r="89" spans="1:14" ht="30">
      <c r="A89" s="8">
        <v>10</v>
      </c>
      <c r="B89" s="353" t="s">
        <v>490</v>
      </c>
      <c r="C89" s="8" t="s">
        <v>472</v>
      </c>
      <c r="D89" s="8" t="s">
        <v>491</v>
      </c>
      <c r="E89" s="19" t="s">
        <v>54</v>
      </c>
      <c r="F89" s="131">
        <f t="shared" si="81"/>
        <v>525</v>
      </c>
      <c r="G89" s="306">
        <v>500</v>
      </c>
      <c r="H89" s="131">
        <v>25</v>
      </c>
      <c r="I89" s="15"/>
      <c r="J89" s="134">
        <f t="shared" si="82"/>
        <v>525</v>
      </c>
      <c r="K89" s="379">
        <f t="shared" si="85"/>
        <v>500</v>
      </c>
      <c r="L89" s="379">
        <f t="shared" si="86"/>
        <v>25</v>
      </c>
      <c r="M89" s="379">
        <f t="shared" si="87"/>
        <v>0</v>
      </c>
      <c r="N89" s="15"/>
    </row>
    <row r="90" spans="1:14">
      <c r="A90" s="6" t="s">
        <v>499</v>
      </c>
      <c r="B90" s="351" t="s">
        <v>500</v>
      </c>
      <c r="C90" s="24"/>
      <c r="D90" s="23">
        <v>0</v>
      </c>
      <c r="E90" s="23"/>
      <c r="F90" s="373">
        <f t="shared" ref="F90:M90" si="88">SUM(F91:F99)</f>
        <v>3023.4</v>
      </c>
      <c r="G90" s="374">
        <f t="shared" si="88"/>
        <v>2881</v>
      </c>
      <c r="H90" s="373">
        <f t="shared" si="88"/>
        <v>142.4</v>
      </c>
      <c r="I90" s="373">
        <f t="shared" si="88"/>
        <v>0</v>
      </c>
      <c r="J90" s="373">
        <f t="shared" si="88"/>
        <v>3023.4</v>
      </c>
      <c r="K90" s="373">
        <f t="shared" si="88"/>
        <v>2881</v>
      </c>
      <c r="L90" s="373">
        <f t="shared" si="88"/>
        <v>142.4</v>
      </c>
      <c r="M90" s="373">
        <f t="shared" si="88"/>
        <v>0</v>
      </c>
      <c r="N90" s="16"/>
    </row>
    <row r="91" spans="1:14" ht="90">
      <c r="A91" s="8">
        <v>18</v>
      </c>
      <c r="B91" s="353" t="s">
        <v>822</v>
      </c>
      <c r="C91" s="8" t="s">
        <v>334</v>
      </c>
      <c r="D91" s="8" t="s">
        <v>159</v>
      </c>
      <c r="E91" s="8" t="s">
        <v>54</v>
      </c>
      <c r="F91" s="131">
        <f>G91+H91</f>
        <v>452.5</v>
      </c>
      <c r="G91" s="306">
        <v>431</v>
      </c>
      <c r="H91" s="131">
        <v>21.5</v>
      </c>
      <c r="I91" s="15">
        <v>0</v>
      </c>
      <c r="J91" s="134">
        <f t="shared" si="82"/>
        <v>452.5</v>
      </c>
      <c r="K91" s="379">
        <f>+G91</f>
        <v>431</v>
      </c>
      <c r="L91" s="379">
        <f t="shared" ref="L91:M91" si="89">+H91</f>
        <v>21.5</v>
      </c>
      <c r="M91" s="379">
        <f t="shared" si="89"/>
        <v>0</v>
      </c>
      <c r="N91" s="15"/>
    </row>
    <row r="92" spans="1:14" ht="90">
      <c r="A92" s="8">
        <v>19</v>
      </c>
      <c r="B92" s="353" t="s">
        <v>823</v>
      </c>
      <c r="C92" s="8" t="s">
        <v>511</v>
      </c>
      <c r="D92" s="8" t="s">
        <v>159</v>
      </c>
      <c r="E92" s="8" t="s">
        <v>54</v>
      </c>
      <c r="F92" s="131">
        <f t="shared" si="81"/>
        <v>420</v>
      </c>
      <c r="G92" s="306">
        <v>400</v>
      </c>
      <c r="H92" s="131">
        <v>20</v>
      </c>
      <c r="I92" s="15">
        <v>0</v>
      </c>
      <c r="J92" s="134">
        <f t="shared" si="82"/>
        <v>420</v>
      </c>
      <c r="K92" s="379">
        <f t="shared" ref="K92:K99" si="90">+G92</f>
        <v>400</v>
      </c>
      <c r="L92" s="379">
        <f t="shared" ref="L92:L99" si="91">+H92</f>
        <v>20</v>
      </c>
      <c r="M92" s="379">
        <f t="shared" ref="M92:M99" si="92">+I92</f>
        <v>0</v>
      </c>
      <c r="N92" s="15"/>
    </row>
    <row r="93" spans="1:14" ht="90">
      <c r="A93" s="8">
        <v>20</v>
      </c>
      <c r="B93" s="353" t="s">
        <v>526</v>
      </c>
      <c r="C93" s="8" t="s">
        <v>515</v>
      </c>
      <c r="D93" s="8" t="s">
        <v>527</v>
      </c>
      <c r="E93" s="8" t="s">
        <v>54</v>
      </c>
      <c r="F93" s="131">
        <f t="shared" si="81"/>
        <v>420</v>
      </c>
      <c r="G93" s="306">
        <v>400</v>
      </c>
      <c r="H93" s="131">
        <v>20</v>
      </c>
      <c r="I93" s="15">
        <v>0</v>
      </c>
      <c r="J93" s="134">
        <f t="shared" si="82"/>
        <v>420</v>
      </c>
      <c r="K93" s="379">
        <f t="shared" si="90"/>
        <v>400</v>
      </c>
      <c r="L93" s="379">
        <f t="shared" si="91"/>
        <v>20</v>
      </c>
      <c r="M93" s="379">
        <f t="shared" si="92"/>
        <v>0</v>
      </c>
      <c r="N93" s="15"/>
    </row>
    <row r="94" spans="1:14" ht="45">
      <c r="A94" s="8">
        <v>21</v>
      </c>
      <c r="B94" s="353" t="s">
        <v>528</v>
      </c>
      <c r="C94" s="8" t="s">
        <v>529</v>
      </c>
      <c r="D94" s="8" t="s">
        <v>530</v>
      </c>
      <c r="E94" s="8" t="s">
        <v>54</v>
      </c>
      <c r="F94" s="131">
        <f t="shared" si="81"/>
        <v>313.39999999999998</v>
      </c>
      <c r="G94" s="306">
        <v>300</v>
      </c>
      <c r="H94" s="131">
        <v>13.4</v>
      </c>
      <c r="I94" s="15">
        <v>0</v>
      </c>
      <c r="J94" s="134">
        <f t="shared" si="82"/>
        <v>313.39999999999998</v>
      </c>
      <c r="K94" s="379">
        <f t="shared" si="90"/>
        <v>300</v>
      </c>
      <c r="L94" s="379">
        <f t="shared" si="91"/>
        <v>13.4</v>
      </c>
      <c r="M94" s="379">
        <f t="shared" si="92"/>
        <v>0</v>
      </c>
      <c r="N94" s="15"/>
    </row>
    <row r="95" spans="1:14" ht="45">
      <c r="A95" s="8">
        <v>22</v>
      </c>
      <c r="B95" s="353" t="s">
        <v>531</v>
      </c>
      <c r="C95" s="8" t="s">
        <v>509</v>
      </c>
      <c r="D95" s="8" t="s">
        <v>532</v>
      </c>
      <c r="E95" s="8" t="s">
        <v>54</v>
      </c>
      <c r="F95" s="131">
        <f t="shared" si="81"/>
        <v>262.5</v>
      </c>
      <c r="G95" s="306">
        <v>250</v>
      </c>
      <c r="H95" s="131">
        <v>12.5</v>
      </c>
      <c r="I95" s="15">
        <v>0</v>
      </c>
      <c r="J95" s="134">
        <f t="shared" si="82"/>
        <v>262.5</v>
      </c>
      <c r="K95" s="379">
        <f t="shared" si="90"/>
        <v>250</v>
      </c>
      <c r="L95" s="379">
        <f t="shared" si="91"/>
        <v>12.5</v>
      </c>
      <c r="M95" s="379">
        <f t="shared" si="92"/>
        <v>0</v>
      </c>
      <c r="N95" s="15"/>
    </row>
    <row r="96" spans="1:14" ht="30">
      <c r="A96" s="8">
        <v>23</v>
      </c>
      <c r="B96" s="353" t="s">
        <v>811</v>
      </c>
      <c r="C96" s="8" t="s">
        <v>334</v>
      </c>
      <c r="D96" s="8" t="s">
        <v>533</v>
      </c>
      <c r="E96" s="8" t="s">
        <v>54</v>
      </c>
      <c r="F96" s="131">
        <f t="shared" si="81"/>
        <v>315</v>
      </c>
      <c r="G96" s="306">
        <v>300</v>
      </c>
      <c r="H96" s="131">
        <v>15</v>
      </c>
      <c r="I96" s="15">
        <v>0</v>
      </c>
      <c r="J96" s="134">
        <f t="shared" si="82"/>
        <v>315</v>
      </c>
      <c r="K96" s="379">
        <f t="shared" si="90"/>
        <v>300</v>
      </c>
      <c r="L96" s="379">
        <f t="shared" si="91"/>
        <v>15</v>
      </c>
      <c r="M96" s="379">
        <f t="shared" si="92"/>
        <v>0</v>
      </c>
      <c r="N96" s="15"/>
    </row>
    <row r="97" spans="1:14" ht="75">
      <c r="A97" s="8">
        <v>24</v>
      </c>
      <c r="B97" s="353" t="s">
        <v>534</v>
      </c>
      <c r="C97" s="8" t="s">
        <v>509</v>
      </c>
      <c r="D97" s="22" t="s">
        <v>535</v>
      </c>
      <c r="E97" s="8" t="s">
        <v>54</v>
      </c>
      <c r="F97" s="131">
        <f t="shared" si="81"/>
        <v>420</v>
      </c>
      <c r="G97" s="306">
        <v>400</v>
      </c>
      <c r="H97" s="131">
        <v>20</v>
      </c>
      <c r="I97" s="15">
        <v>0</v>
      </c>
      <c r="J97" s="134">
        <f t="shared" si="82"/>
        <v>420</v>
      </c>
      <c r="K97" s="379">
        <f t="shared" si="90"/>
        <v>400</v>
      </c>
      <c r="L97" s="379">
        <f t="shared" si="91"/>
        <v>20</v>
      </c>
      <c r="M97" s="379">
        <f t="shared" si="92"/>
        <v>0</v>
      </c>
      <c r="N97" s="15"/>
    </row>
    <row r="98" spans="1:14" ht="30">
      <c r="A98" s="8">
        <v>25</v>
      </c>
      <c r="B98" s="353" t="s">
        <v>536</v>
      </c>
      <c r="C98" s="8" t="s">
        <v>515</v>
      </c>
      <c r="D98" s="8" t="s">
        <v>537</v>
      </c>
      <c r="E98" s="8" t="s">
        <v>54</v>
      </c>
      <c r="F98" s="131">
        <f t="shared" si="81"/>
        <v>210</v>
      </c>
      <c r="G98" s="306">
        <v>200</v>
      </c>
      <c r="H98" s="131">
        <v>10</v>
      </c>
      <c r="I98" s="15">
        <v>0</v>
      </c>
      <c r="J98" s="134">
        <f t="shared" si="82"/>
        <v>210</v>
      </c>
      <c r="K98" s="379">
        <f t="shared" si="90"/>
        <v>200</v>
      </c>
      <c r="L98" s="379">
        <f t="shared" si="91"/>
        <v>10</v>
      </c>
      <c r="M98" s="379">
        <f t="shared" si="92"/>
        <v>0</v>
      </c>
      <c r="N98" s="15"/>
    </row>
    <row r="99" spans="1:14" ht="45">
      <c r="A99" s="8">
        <v>26</v>
      </c>
      <c r="B99" s="353" t="s">
        <v>538</v>
      </c>
      <c r="C99" s="8" t="s">
        <v>506</v>
      </c>
      <c r="D99" s="8" t="s">
        <v>539</v>
      </c>
      <c r="E99" s="8" t="s">
        <v>54</v>
      </c>
      <c r="F99" s="131">
        <f t="shared" si="81"/>
        <v>210</v>
      </c>
      <c r="G99" s="306">
        <v>200</v>
      </c>
      <c r="H99" s="131">
        <v>10</v>
      </c>
      <c r="I99" s="15">
        <v>0</v>
      </c>
      <c r="J99" s="134">
        <f t="shared" si="82"/>
        <v>210</v>
      </c>
      <c r="K99" s="379">
        <f t="shared" si="90"/>
        <v>200</v>
      </c>
      <c r="L99" s="379">
        <f t="shared" si="91"/>
        <v>10</v>
      </c>
      <c r="M99" s="379">
        <f t="shared" si="92"/>
        <v>0</v>
      </c>
      <c r="N99"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zoomScale="55" zoomScaleNormal="55" workbookViewId="0">
      <selection activeCell="L42" sqref="L42"/>
    </sheetView>
  </sheetViews>
  <sheetFormatPr defaultRowHeight="15"/>
  <cols>
    <col min="1" max="1" width="5.7109375" customWidth="1"/>
    <col min="2" max="2" width="34.7109375" customWidth="1"/>
    <col min="4" max="4" width="34.85546875" customWidth="1"/>
    <col min="6" max="13" width="11.140625" customWidth="1"/>
  </cols>
  <sheetData>
    <row r="1" spans="1:14">
      <c r="A1" s="592" t="s">
        <v>554</v>
      </c>
      <c r="B1" s="592"/>
      <c r="C1" s="592"/>
      <c r="D1" s="592"/>
      <c r="E1" s="592"/>
      <c r="F1" s="592"/>
      <c r="G1" s="592"/>
      <c r="H1" s="592"/>
      <c r="I1" s="592"/>
      <c r="J1" s="592"/>
      <c r="K1" s="592"/>
      <c r="L1" s="592"/>
      <c r="M1" s="592"/>
      <c r="N1" s="592"/>
    </row>
    <row r="2" spans="1:14">
      <c r="A2" s="587" t="s">
        <v>915</v>
      </c>
      <c r="B2" s="587"/>
      <c r="C2" s="587"/>
      <c r="D2" s="587"/>
      <c r="E2" s="587"/>
      <c r="F2" s="587"/>
      <c r="G2" s="587"/>
      <c r="H2" s="587"/>
      <c r="I2" s="587"/>
      <c r="J2" s="587"/>
      <c r="K2" s="587"/>
      <c r="L2" s="587"/>
      <c r="M2" s="587"/>
      <c r="N2" s="587"/>
    </row>
    <row r="3" spans="1:14">
      <c r="A3" s="2"/>
      <c r="B3" s="236"/>
      <c r="C3" s="2"/>
      <c r="D3" s="2"/>
      <c r="E3" s="2"/>
      <c r="F3" s="237"/>
      <c r="G3" s="299"/>
      <c r="H3" s="593" t="s">
        <v>0</v>
      </c>
      <c r="I3" s="593"/>
      <c r="J3" s="593"/>
      <c r="K3" s="593"/>
      <c r="L3" s="593"/>
      <c r="M3" s="593"/>
      <c r="N3" s="593"/>
    </row>
    <row r="4" spans="1:14">
      <c r="A4" s="594" t="s">
        <v>1</v>
      </c>
      <c r="B4" s="595" t="s">
        <v>2</v>
      </c>
      <c r="C4" s="594" t="s">
        <v>3</v>
      </c>
      <c r="D4" s="594" t="s">
        <v>4</v>
      </c>
      <c r="E4" s="594" t="s">
        <v>5</v>
      </c>
      <c r="F4" s="596" t="s">
        <v>6</v>
      </c>
      <c r="G4" s="597"/>
      <c r="H4" s="597"/>
      <c r="I4" s="598"/>
      <c r="J4" s="596" t="s">
        <v>7</v>
      </c>
      <c r="K4" s="597"/>
      <c r="L4" s="597"/>
      <c r="M4" s="598"/>
      <c r="N4" s="594" t="s">
        <v>8</v>
      </c>
    </row>
    <row r="5" spans="1:14" ht="42.75">
      <c r="A5" s="594"/>
      <c r="B5" s="595"/>
      <c r="C5" s="594"/>
      <c r="D5" s="594"/>
      <c r="E5" s="594"/>
      <c r="F5" s="3" t="s">
        <v>9</v>
      </c>
      <c r="G5" s="300" t="s">
        <v>10</v>
      </c>
      <c r="H5" s="3" t="s">
        <v>11</v>
      </c>
      <c r="I5" s="3" t="s">
        <v>12</v>
      </c>
      <c r="J5" s="3" t="s">
        <v>9</v>
      </c>
      <c r="K5" s="3" t="s">
        <v>10</v>
      </c>
      <c r="L5" s="3" t="s">
        <v>11</v>
      </c>
      <c r="M5" s="3" t="s">
        <v>12</v>
      </c>
      <c r="N5" s="594"/>
    </row>
    <row r="6" spans="1:14">
      <c r="A6" s="4"/>
      <c r="B6" s="322" t="s">
        <v>13</v>
      </c>
      <c r="C6" s="4"/>
      <c r="D6" s="4"/>
      <c r="E6" s="4"/>
      <c r="F6" s="5">
        <f t="shared" ref="F6:M6" si="0">F7+F13+F15+F17+F1019+F1022+F1028+F1030</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588" t="s">
        <v>17</v>
      </c>
      <c r="C8" s="588"/>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589" t="s">
        <v>27</v>
      </c>
      <c r="C10" s="590"/>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75"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F18+F996+F1000+F1002</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F22+F27+F30+F33+F35+F39+F43+F46+F54+F50+F57+F63+F67+F75+F77+F82+F86</f>
        <v>35141.89</v>
      </c>
      <c r="G21" s="344">
        <f t="shared" si="7"/>
        <v>33469.08</v>
      </c>
      <c r="H21" s="344">
        <f t="shared" si="7"/>
        <v>1672.8100000000002</v>
      </c>
      <c r="I21" s="344">
        <f t="shared" si="7"/>
        <v>0</v>
      </c>
      <c r="J21" s="344">
        <f t="shared" si="7"/>
        <v>35141.89</v>
      </c>
      <c r="K21" s="344">
        <f t="shared" si="7"/>
        <v>33469.08</v>
      </c>
      <c r="L21" s="344">
        <f t="shared" si="7"/>
        <v>1672.8100000000002</v>
      </c>
      <c r="M21" s="344">
        <f t="shared" si="7"/>
        <v>0</v>
      </c>
      <c r="N21" s="345"/>
    </row>
    <row r="22" spans="1:14">
      <c r="A22" s="6" t="s">
        <v>60</v>
      </c>
      <c r="B22" s="6" t="s">
        <v>61</v>
      </c>
      <c r="C22" s="16"/>
      <c r="D22" s="16"/>
      <c r="E22" s="16"/>
      <c r="F22" s="371">
        <f t="shared" ref="F22:M22" si="8">SUM(F23:F26)</f>
        <v>813.12000000000012</v>
      </c>
      <c r="G22" s="372">
        <f t="shared" si="8"/>
        <v>774.40000000000009</v>
      </c>
      <c r="H22" s="372">
        <f t="shared" si="8"/>
        <v>38.72</v>
      </c>
      <c r="I22" s="372">
        <f t="shared" si="8"/>
        <v>0</v>
      </c>
      <c r="J22" s="372">
        <f t="shared" si="8"/>
        <v>813.12000000000012</v>
      </c>
      <c r="K22" s="372">
        <f t="shared" si="8"/>
        <v>774.40000000000009</v>
      </c>
      <c r="L22" s="372">
        <f t="shared" si="8"/>
        <v>38.72</v>
      </c>
      <c r="M22" s="372">
        <f t="shared" si="8"/>
        <v>0</v>
      </c>
      <c r="N22" s="347"/>
    </row>
    <row r="23" spans="1:14" ht="75">
      <c r="A23" s="143">
        <v>10</v>
      </c>
      <c r="B23" s="350" t="s">
        <v>82</v>
      </c>
      <c r="C23" s="143" t="s">
        <v>63</v>
      </c>
      <c r="D23" s="143" t="s">
        <v>83</v>
      </c>
      <c r="E23" s="143" t="s">
        <v>55</v>
      </c>
      <c r="F23" s="145">
        <f t="shared" ref="F23:F38" si="9">G23+H23</f>
        <v>105</v>
      </c>
      <c r="G23" s="309">
        <v>100</v>
      </c>
      <c r="H23" s="145">
        <v>5</v>
      </c>
      <c r="I23" s="147"/>
      <c r="J23" s="146">
        <f t="shared" ref="J23:J38" si="10">K23+L23</f>
        <v>105</v>
      </c>
      <c r="K23" s="378">
        <f>+G23</f>
        <v>100</v>
      </c>
      <c r="L23" s="378">
        <f t="shared" ref="L23:M23" si="11">+H23</f>
        <v>5</v>
      </c>
      <c r="M23" s="378">
        <f t="shared" si="11"/>
        <v>0</v>
      </c>
      <c r="N23" s="147"/>
    </row>
    <row r="24" spans="1:14" ht="75">
      <c r="A24" s="143">
        <v>11</v>
      </c>
      <c r="B24" s="350" t="s">
        <v>84</v>
      </c>
      <c r="C24" s="143" t="s">
        <v>63</v>
      </c>
      <c r="D24" s="143" t="s">
        <v>85</v>
      </c>
      <c r="E24" s="143" t="s">
        <v>55</v>
      </c>
      <c r="F24" s="145">
        <f t="shared" si="9"/>
        <v>131.04</v>
      </c>
      <c r="G24" s="309">
        <v>124.8</v>
      </c>
      <c r="H24" s="145">
        <v>6.24</v>
      </c>
      <c r="I24" s="147"/>
      <c r="J24" s="146">
        <f t="shared" si="10"/>
        <v>131.04</v>
      </c>
      <c r="K24" s="378">
        <f t="shared" ref="K24:K26" si="12">+G24</f>
        <v>124.8</v>
      </c>
      <c r="L24" s="378">
        <f t="shared" ref="L24:L26" si="13">+H24</f>
        <v>6.24</v>
      </c>
      <c r="M24" s="378">
        <f t="shared" ref="M24:M26" si="14">+I24</f>
        <v>0</v>
      </c>
      <c r="N24" s="147"/>
    </row>
    <row r="25" spans="1:14" ht="75">
      <c r="A25" s="143">
        <v>12</v>
      </c>
      <c r="B25" s="350" t="s">
        <v>86</v>
      </c>
      <c r="C25" s="143" t="s">
        <v>66</v>
      </c>
      <c r="D25" s="143" t="s">
        <v>87</v>
      </c>
      <c r="E25" s="143" t="s">
        <v>55</v>
      </c>
      <c r="F25" s="145">
        <f t="shared" si="9"/>
        <v>288.54000000000002</v>
      </c>
      <c r="G25" s="309">
        <v>274.8</v>
      </c>
      <c r="H25" s="145">
        <v>13.74</v>
      </c>
      <c r="I25" s="147">
        <v>0</v>
      </c>
      <c r="J25" s="146">
        <f t="shared" si="10"/>
        <v>288.54000000000002</v>
      </c>
      <c r="K25" s="378">
        <f t="shared" si="12"/>
        <v>274.8</v>
      </c>
      <c r="L25" s="378">
        <f t="shared" si="13"/>
        <v>13.74</v>
      </c>
      <c r="M25" s="378">
        <f t="shared" si="14"/>
        <v>0</v>
      </c>
      <c r="N25" s="147"/>
    </row>
    <row r="26" spans="1:14" ht="75">
      <c r="A26" s="143">
        <v>13</v>
      </c>
      <c r="B26" s="350" t="s">
        <v>88</v>
      </c>
      <c r="C26" s="143" t="s">
        <v>69</v>
      </c>
      <c r="D26" s="143" t="s">
        <v>89</v>
      </c>
      <c r="E26" s="143" t="s">
        <v>55</v>
      </c>
      <c r="F26" s="145">
        <f t="shared" si="9"/>
        <v>288.54000000000002</v>
      </c>
      <c r="G26" s="309">
        <v>274.8</v>
      </c>
      <c r="H26" s="145">
        <v>13.74</v>
      </c>
      <c r="I26" s="147"/>
      <c r="J26" s="146">
        <f t="shared" si="10"/>
        <v>288.54000000000002</v>
      </c>
      <c r="K26" s="378">
        <f t="shared" si="12"/>
        <v>274.8</v>
      </c>
      <c r="L26" s="378">
        <f t="shared" si="13"/>
        <v>13.74</v>
      </c>
      <c r="M26" s="378">
        <f t="shared" si="14"/>
        <v>0</v>
      </c>
      <c r="N26" s="147"/>
    </row>
    <row r="27" spans="1:14">
      <c r="A27" s="6" t="s">
        <v>90</v>
      </c>
      <c r="B27" s="351" t="s">
        <v>91</v>
      </c>
      <c r="C27" s="6"/>
      <c r="D27" s="23">
        <v>0</v>
      </c>
      <c r="E27" s="23"/>
      <c r="F27" s="373">
        <f t="shared" ref="F27:M27" si="15">SUM(F28:F29)</f>
        <v>2625</v>
      </c>
      <c r="G27" s="374">
        <f t="shared" si="15"/>
        <v>2500</v>
      </c>
      <c r="H27" s="373">
        <f t="shared" si="15"/>
        <v>125</v>
      </c>
      <c r="I27" s="373">
        <f t="shared" si="15"/>
        <v>0</v>
      </c>
      <c r="J27" s="373">
        <f t="shared" si="15"/>
        <v>2625</v>
      </c>
      <c r="K27" s="373">
        <f t="shared" si="15"/>
        <v>2500</v>
      </c>
      <c r="L27" s="373">
        <f t="shared" si="15"/>
        <v>125</v>
      </c>
      <c r="M27" s="373">
        <f t="shared" si="15"/>
        <v>0</v>
      </c>
      <c r="N27" s="16"/>
    </row>
    <row r="28" spans="1:14" ht="60">
      <c r="A28" s="143">
        <v>12</v>
      </c>
      <c r="B28" s="350" t="s">
        <v>112</v>
      </c>
      <c r="C28" s="143" t="s">
        <v>106</v>
      </c>
      <c r="D28" s="143" t="s">
        <v>113</v>
      </c>
      <c r="E28" s="143" t="s">
        <v>55</v>
      </c>
      <c r="F28" s="145">
        <f t="shared" si="9"/>
        <v>1785</v>
      </c>
      <c r="G28" s="309">
        <v>1700</v>
      </c>
      <c r="H28" s="145">
        <v>85</v>
      </c>
      <c r="I28" s="147">
        <v>0</v>
      </c>
      <c r="J28" s="146">
        <f t="shared" si="10"/>
        <v>1785</v>
      </c>
      <c r="K28" s="378">
        <f>+G28</f>
        <v>1700</v>
      </c>
      <c r="L28" s="378">
        <f t="shared" ref="L28:M28" si="16">+H28</f>
        <v>85</v>
      </c>
      <c r="M28" s="378">
        <f t="shared" si="16"/>
        <v>0</v>
      </c>
      <c r="N28" s="147"/>
    </row>
    <row r="29" spans="1:14" ht="60">
      <c r="A29" s="143">
        <v>13</v>
      </c>
      <c r="B29" s="350" t="s">
        <v>114</v>
      </c>
      <c r="C29" s="143" t="s">
        <v>115</v>
      </c>
      <c r="D29" s="143" t="s">
        <v>116</v>
      </c>
      <c r="E29" s="143" t="s">
        <v>55</v>
      </c>
      <c r="F29" s="145">
        <f t="shared" si="9"/>
        <v>840</v>
      </c>
      <c r="G29" s="309">
        <v>800</v>
      </c>
      <c r="H29" s="145">
        <v>40</v>
      </c>
      <c r="I29" s="147">
        <v>0</v>
      </c>
      <c r="J29" s="146">
        <f t="shared" si="10"/>
        <v>840</v>
      </c>
      <c r="K29" s="378">
        <f>+G29</f>
        <v>800</v>
      </c>
      <c r="L29" s="378">
        <f t="shared" ref="L29" si="17">+H29</f>
        <v>40</v>
      </c>
      <c r="M29" s="378">
        <f t="shared" ref="M29" si="18">+I29</f>
        <v>0</v>
      </c>
      <c r="N29" s="147"/>
    </row>
    <row r="30" spans="1:14">
      <c r="A30" s="6" t="s">
        <v>117</v>
      </c>
      <c r="B30" s="351" t="s">
        <v>118</v>
      </c>
      <c r="C30" s="6"/>
      <c r="D30" s="23">
        <v>0</v>
      </c>
      <c r="E30" s="23"/>
      <c r="F30" s="373">
        <f t="shared" ref="F30:M30" si="19">SUM(F31:F32)</f>
        <v>2256.2399999999998</v>
      </c>
      <c r="G30" s="374">
        <f t="shared" si="19"/>
        <v>2148.8000000000002</v>
      </c>
      <c r="H30" s="373">
        <f t="shared" si="19"/>
        <v>107.44</v>
      </c>
      <c r="I30" s="373">
        <f t="shared" si="19"/>
        <v>0</v>
      </c>
      <c r="J30" s="373">
        <f t="shared" si="19"/>
        <v>2256.2399999999998</v>
      </c>
      <c r="K30" s="373">
        <f t="shared" si="19"/>
        <v>2148.8000000000002</v>
      </c>
      <c r="L30" s="373">
        <f t="shared" si="19"/>
        <v>107.44</v>
      </c>
      <c r="M30" s="373">
        <f t="shared" si="19"/>
        <v>0</v>
      </c>
      <c r="N30" s="16"/>
    </row>
    <row r="31" spans="1:14" ht="75">
      <c r="A31" s="143">
        <v>7</v>
      </c>
      <c r="B31" s="350" t="s">
        <v>133</v>
      </c>
      <c r="C31" s="143" t="s">
        <v>134</v>
      </c>
      <c r="D31" s="143" t="s">
        <v>128</v>
      </c>
      <c r="E31" s="143" t="s">
        <v>55</v>
      </c>
      <c r="F31" s="145">
        <f t="shared" si="9"/>
        <v>1626.24</v>
      </c>
      <c r="G31" s="309">
        <v>1548.8</v>
      </c>
      <c r="H31" s="145">
        <v>77.44</v>
      </c>
      <c r="I31" s="147">
        <v>0</v>
      </c>
      <c r="J31" s="146">
        <f t="shared" si="10"/>
        <v>1626.24</v>
      </c>
      <c r="K31" s="378">
        <f>+G31</f>
        <v>1548.8</v>
      </c>
      <c r="L31" s="378">
        <f t="shared" ref="L31:M31" si="20">+H31</f>
        <v>77.44</v>
      </c>
      <c r="M31" s="378">
        <f t="shared" si="20"/>
        <v>0</v>
      </c>
      <c r="N31" s="147"/>
    </row>
    <row r="32" spans="1:14" ht="30">
      <c r="A32" s="143">
        <v>8</v>
      </c>
      <c r="B32" s="350" t="s">
        <v>135</v>
      </c>
      <c r="C32" s="143" t="s">
        <v>134</v>
      </c>
      <c r="D32" s="143" t="s">
        <v>136</v>
      </c>
      <c r="E32" s="143" t="s">
        <v>55</v>
      </c>
      <c r="F32" s="145">
        <f t="shared" si="9"/>
        <v>630</v>
      </c>
      <c r="G32" s="309">
        <v>600</v>
      </c>
      <c r="H32" s="145">
        <v>30</v>
      </c>
      <c r="I32" s="147">
        <v>0</v>
      </c>
      <c r="J32" s="146">
        <f t="shared" si="10"/>
        <v>630</v>
      </c>
      <c r="K32" s="378">
        <f>+G32</f>
        <v>600</v>
      </c>
      <c r="L32" s="378">
        <f t="shared" ref="L32" si="21">+H32</f>
        <v>30</v>
      </c>
      <c r="M32" s="378">
        <f t="shared" ref="M32" si="22">+I32</f>
        <v>0</v>
      </c>
      <c r="N32" s="147"/>
    </row>
    <row r="33" spans="1:14">
      <c r="A33" s="6" t="s">
        <v>137</v>
      </c>
      <c r="B33" s="351" t="s">
        <v>138</v>
      </c>
      <c r="C33" s="24"/>
      <c r="D33" s="23">
        <v>0</v>
      </c>
      <c r="E33" s="23"/>
      <c r="F33" s="373">
        <f t="shared" ref="F33:M33" si="23">SUM(F34:F34)</f>
        <v>506.1</v>
      </c>
      <c r="G33" s="374">
        <f t="shared" si="23"/>
        <v>482</v>
      </c>
      <c r="H33" s="373">
        <f t="shared" si="23"/>
        <v>24.1</v>
      </c>
      <c r="I33" s="373">
        <f t="shared" si="23"/>
        <v>0</v>
      </c>
      <c r="J33" s="373">
        <f t="shared" si="23"/>
        <v>506.1</v>
      </c>
      <c r="K33" s="373">
        <f t="shared" si="23"/>
        <v>482</v>
      </c>
      <c r="L33" s="373">
        <f t="shared" si="23"/>
        <v>24.1</v>
      </c>
      <c r="M33" s="373">
        <f t="shared" si="23"/>
        <v>0</v>
      </c>
      <c r="N33" s="17"/>
    </row>
    <row r="34" spans="1:14" ht="45">
      <c r="A34" s="8">
        <v>8</v>
      </c>
      <c r="B34" s="353" t="s">
        <v>146</v>
      </c>
      <c r="C34" s="8" t="s">
        <v>145</v>
      </c>
      <c r="D34" s="22" t="s">
        <v>142</v>
      </c>
      <c r="E34" s="8" t="s">
        <v>55</v>
      </c>
      <c r="F34" s="131">
        <f t="shared" si="9"/>
        <v>506.1</v>
      </c>
      <c r="G34" s="306">
        <v>482</v>
      </c>
      <c r="H34" s="294">
        <v>24.1</v>
      </c>
      <c r="I34" s="15">
        <v>0</v>
      </c>
      <c r="J34" s="134">
        <f t="shared" si="10"/>
        <v>506.1</v>
      </c>
      <c r="K34" s="379">
        <f>+G34</f>
        <v>482</v>
      </c>
      <c r="L34" s="379">
        <f t="shared" ref="L34:M34" si="24">+H34</f>
        <v>24.1</v>
      </c>
      <c r="M34" s="379">
        <f t="shared" si="24"/>
        <v>0</v>
      </c>
      <c r="N34" s="15"/>
    </row>
    <row r="35" spans="1:14">
      <c r="A35" s="6" t="s">
        <v>147</v>
      </c>
      <c r="B35" s="351" t="s">
        <v>148</v>
      </c>
      <c r="C35" s="24"/>
      <c r="D35" s="23">
        <v>0</v>
      </c>
      <c r="E35" s="23"/>
      <c r="F35" s="373">
        <f t="shared" ref="F35:M35" si="25">SUM(F36:F38)</f>
        <v>2733.8</v>
      </c>
      <c r="G35" s="374">
        <f t="shared" si="25"/>
        <v>2606.8000000000002</v>
      </c>
      <c r="H35" s="373">
        <f t="shared" si="25"/>
        <v>127</v>
      </c>
      <c r="I35" s="373">
        <f t="shared" si="25"/>
        <v>0</v>
      </c>
      <c r="J35" s="373">
        <f t="shared" si="25"/>
        <v>2733.8</v>
      </c>
      <c r="K35" s="373">
        <f t="shared" si="25"/>
        <v>2606.8000000000002</v>
      </c>
      <c r="L35" s="373">
        <f t="shared" si="25"/>
        <v>127</v>
      </c>
      <c r="M35" s="373">
        <f t="shared" si="25"/>
        <v>0</v>
      </c>
      <c r="N35" s="16"/>
    </row>
    <row r="36" spans="1:14" ht="30">
      <c r="A36" s="21">
        <v>12</v>
      </c>
      <c r="B36" s="354" t="s">
        <v>179</v>
      </c>
      <c r="C36" s="21" t="s">
        <v>58</v>
      </c>
      <c r="D36" s="21" t="s">
        <v>180</v>
      </c>
      <c r="E36" s="21" t="s">
        <v>55</v>
      </c>
      <c r="F36" s="131">
        <f t="shared" si="9"/>
        <v>996</v>
      </c>
      <c r="G36" s="306">
        <v>950</v>
      </c>
      <c r="H36" s="131">
        <v>46</v>
      </c>
      <c r="I36" s="15">
        <v>0</v>
      </c>
      <c r="J36" s="134">
        <f t="shared" si="10"/>
        <v>996</v>
      </c>
      <c r="K36" s="379">
        <f>+G36</f>
        <v>950</v>
      </c>
      <c r="L36" s="379">
        <f t="shared" ref="L36:M36" si="26">+H36</f>
        <v>46</v>
      </c>
      <c r="M36" s="379">
        <f t="shared" si="26"/>
        <v>0</v>
      </c>
      <c r="N36" s="15"/>
    </row>
    <row r="37" spans="1:14" ht="75">
      <c r="A37" s="21">
        <v>13</v>
      </c>
      <c r="B37" s="354" t="s">
        <v>181</v>
      </c>
      <c r="C37" s="21" t="s">
        <v>182</v>
      </c>
      <c r="D37" s="21" t="s">
        <v>151</v>
      </c>
      <c r="E37" s="21" t="s">
        <v>55</v>
      </c>
      <c r="F37" s="131">
        <f t="shared" si="9"/>
        <v>996</v>
      </c>
      <c r="G37" s="306">
        <v>950</v>
      </c>
      <c r="H37" s="131">
        <v>46</v>
      </c>
      <c r="I37" s="15">
        <v>0</v>
      </c>
      <c r="J37" s="134">
        <f t="shared" si="10"/>
        <v>996</v>
      </c>
      <c r="K37" s="379">
        <f t="shared" ref="K37:K38" si="27">+G37</f>
        <v>950</v>
      </c>
      <c r="L37" s="379">
        <f t="shared" ref="L37:L38" si="28">+H37</f>
        <v>46</v>
      </c>
      <c r="M37" s="379">
        <f t="shared" ref="M37:M38" si="29">+I37</f>
        <v>0</v>
      </c>
      <c r="N37" s="15"/>
    </row>
    <row r="38" spans="1:14" ht="75">
      <c r="A38" s="21">
        <v>14</v>
      </c>
      <c r="B38" s="354" t="s">
        <v>183</v>
      </c>
      <c r="C38" s="21" t="s">
        <v>184</v>
      </c>
      <c r="D38" s="21" t="s">
        <v>151</v>
      </c>
      <c r="E38" s="21" t="s">
        <v>55</v>
      </c>
      <c r="F38" s="131">
        <f t="shared" si="9"/>
        <v>741.8</v>
      </c>
      <c r="G38" s="306">
        <v>706.8</v>
      </c>
      <c r="H38" s="131">
        <v>35</v>
      </c>
      <c r="I38" s="15">
        <v>0</v>
      </c>
      <c r="J38" s="134">
        <f t="shared" si="10"/>
        <v>741.8</v>
      </c>
      <c r="K38" s="379">
        <f t="shared" si="27"/>
        <v>706.8</v>
      </c>
      <c r="L38" s="379">
        <f t="shared" si="28"/>
        <v>35</v>
      </c>
      <c r="M38" s="379">
        <f t="shared" si="29"/>
        <v>0</v>
      </c>
      <c r="N38" s="15"/>
    </row>
    <row r="39" spans="1:14">
      <c r="A39" s="6" t="s">
        <v>185</v>
      </c>
      <c r="B39" s="351" t="s">
        <v>186</v>
      </c>
      <c r="C39" s="24"/>
      <c r="D39" s="23">
        <v>0</v>
      </c>
      <c r="E39" s="23"/>
      <c r="F39" s="373">
        <f t="shared" ref="F39:M39" si="30">SUM(F40:F42)</f>
        <v>2618.3900000000003</v>
      </c>
      <c r="G39" s="374">
        <f t="shared" si="30"/>
        <v>2493.6999999999998</v>
      </c>
      <c r="H39" s="373">
        <f t="shared" si="30"/>
        <v>124.69</v>
      </c>
      <c r="I39" s="373">
        <f t="shared" si="30"/>
        <v>0</v>
      </c>
      <c r="J39" s="373">
        <f t="shared" si="30"/>
        <v>2618.3900000000003</v>
      </c>
      <c r="K39" s="373">
        <f t="shared" si="30"/>
        <v>2493.6999999999998</v>
      </c>
      <c r="L39" s="373">
        <f t="shared" si="30"/>
        <v>124.69</v>
      </c>
      <c r="M39" s="373">
        <f t="shared" si="30"/>
        <v>0</v>
      </c>
      <c r="N39" s="16"/>
    </row>
    <row r="40" spans="1:14" ht="45">
      <c r="A40" s="143">
        <v>13</v>
      </c>
      <c r="B40" s="356" t="s">
        <v>217</v>
      </c>
      <c r="C40" s="149" t="s">
        <v>218</v>
      </c>
      <c r="D40" s="152" t="s">
        <v>219</v>
      </c>
      <c r="E40" s="153" t="s">
        <v>55</v>
      </c>
      <c r="F40" s="145">
        <f t="shared" ref="F40:F56" si="31">G40+H40</f>
        <v>630</v>
      </c>
      <c r="G40" s="309">
        <v>600</v>
      </c>
      <c r="H40" s="145">
        <v>30</v>
      </c>
      <c r="I40" s="147"/>
      <c r="J40" s="146">
        <f t="shared" ref="J40:J56" si="32">K40+L40</f>
        <v>630</v>
      </c>
      <c r="K40" s="378">
        <f>+G40</f>
        <v>600</v>
      </c>
      <c r="L40" s="378">
        <f t="shared" ref="L40:M40" si="33">+H40</f>
        <v>30</v>
      </c>
      <c r="M40" s="378">
        <f t="shared" si="33"/>
        <v>0</v>
      </c>
      <c r="N40" s="143" t="s">
        <v>197</v>
      </c>
    </row>
    <row r="41" spans="1:14" ht="75">
      <c r="A41" s="143">
        <v>14</v>
      </c>
      <c r="B41" s="355" t="s">
        <v>220</v>
      </c>
      <c r="C41" s="143" t="s">
        <v>202</v>
      </c>
      <c r="D41" s="152" t="s">
        <v>221</v>
      </c>
      <c r="E41" s="153" t="s">
        <v>55</v>
      </c>
      <c r="F41" s="145">
        <f t="shared" si="31"/>
        <v>1489.64</v>
      </c>
      <c r="G41" s="309">
        <v>1418.7</v>
      </c>
      <c r="H41" s="145">
        <v>70.94</v>
      </c>
      <c r="I41" s="147"/>
      <c r="J41" s="146">
        <f t="shared" si="32"/>
        <v>1489.64</v>
      </c>
      <c r="K41" s="378">
        <f t="shared" ref="K41:K42" si="34">+G41</f>
        <v>1418.7</v>
      </c>
      <c r="L41" s="378">
        <f t="shared" ref="L41:L42" si="35">+H41</f>
        <v>70.94</v>
      </c>
      <c r="M41" s="378">
        <f t="shared" ref="M41:M42" si="36">+I41</f>
        <v>0</v>
      </c>
      <c r="N41" s="143" t="s">
        <v>197</v>
      </c>
    </row>
    <row r="42" spans="1:14" ht="45">
      <c r="A42" s="8">
        <v>15</v>
      </c>
      <c r="B42" s="381" t="s">
        <v>803</v>
      </c>
      <c r="C42" s="8" t="s">
        <v>804</v>
      </c>
      <c r="D42" s="22" t="s">
        <v>805</v>
      </c>
      <c r="E42" s="21" t="s">
        <v>55</v>
      </c>
      <c r="F42" s="131">
        <f t="shared" si="31"/>
        <v>498.75</v>
      </c>
      <c r="G42" s="306">
        <v>475</v>
      </c>
      <c r="H42" s="131">
        <f>G42*5%</f>
        <v>23.75</v>
      </c>
      <c r="I42" s="15"/>
      <c r="J42" s="134">
        <f t="shared" si="32"/>
        <v>498.75</v>
      </c>
      <c r="K42" s="378">
        <f t="shared" si="34"/>
        <v>475</v>
      </c>
      <c r="L42" s="378">
        <f t="shared" si="35"/>
        <v>23.75</v>
      </c>
      <c r="M42" s="378">
        <f t="shared" si="36"/>
        <v>0</v>
      </c>
      <c r="N42" s="8" t="s">
        <v>197</v>
      </c>
    </row>
    <row r="43" spans="1:14">
      <c r="A43" s="6" t="s">
        <v>222</v>
      </c>
      <c r="B43" s="358" t="s">
        <v>223</v>
      </c>
      <c r="C43" s="24"/>
      <c r="D43" s="23">
        <v>0</v>
      </c>
      <c r="E43" s="23"/>
      <c r="F43" s="373">
        <f t="shared" ref="F43:M43" si="37">SUM(F44:F45)</f>
        <v>489.6</v>
      </c>
      <c r="G43" s="374">
        <f t="shared" si="37"/>
        <v>465.6</v>
      </c>
      <c r="H43" s="373">
        <f t="shared" si="37"/>
        <v>24</v>
      </c>
      <c r="I43" s="373">
        <f t="shared" si="37"/>
        <v>0</v>
      </c>
      <c r="J43" s="373">
        <f t="shared" si="37"/>
        <v>489.6</v>
      </c>
      <c r="K43" s="373">
        <f t="shared" si="37"/>
        <v>465.6</v>
      </c>
      <c r="L43" s="373">
        <f t="shared" si="37"/>
        <v>24</v>
      </c>
      <c r="M43" s="373">
        <f t="shared" si="37"/>
        <v>0</v>
      </c>
      <c r="N43" s="16"/>
    </row>
    <row r="44" spans="1:14" ht="75">
      <c r="A44" s="143">
        <v>11</v>
      </c>
      <c r="B44" s="350" t="s">
        <v>243</v>
      </c>
      <c r="C44" s="143" t="s">
        <v>231</v>
      </c>
      <c r="D44" s="143" t="s">
        <v>159</v>
      </c>
      <c r="E44" s="143" t="s">
        <v>55</v>
      </c>
      <c r="F44" s="145">
        <f t="shared" si="31"/>
        <v>244.8</v>
      </c>
      <c r="G44" s="309">
        <v>232.8</v>
      </c>
      <c r="H44" s="145">
        <v>12</v>
      </c>
      <c r="I44" s="147"/>
      <c r="J44" s="146">
        <f t="shared" si="32"/>
        <v>244.8</v>
      </c>
      <c r="K44" s="378">
        <f>+G44</f>
        <v>232.8</v>
      </c>
      <c r="L44" s="378">
        <f t="shared" ref="L44:M44" si="38">+H44</f>
        <v>12</v>
      </c>
      <c r="M44" s="378">
        <f t="shared" si="38"/>
        <v>0</v>
      </c>
      <c r="N44" s="147"/>
    </row>
    <row r="45" spans="1:14" ht="75">
      <c r="A45" s="143">
        <v>12</v>
      </c>
      <c r="B45" s="350" t="s">
        <v>244</v>
      </c>
      <c r="C45" s="143" t="s">
        <v>228</v>
      </c>
      <c r="D45" s="143" t="s">
        <v>159</v>
      </c>
      <c r="E45" s="143" t="s">
        <v>55</v>
      </c>
      <c r="F45" s="145">
        <f t="shared" si="31"/>
        <v>244.8</v>
      </c>
      <c r="G45" s="309">
        <v>232.8</v>
      </c>
      <c r="H45" s="145">
        <v>12</v>
      </c>
      <c r="I45" s="147"/>
      <c r="J45" s="146">
        <f t="shared" si="32"/>
        <v>244.8</v>
      </c>
      <c r="K45" s="378">
        <f>+G45</f>
        <v>232.8</v>
      </c>
      <c r="L45" s="378">
        <f t="shared" ref="L45" si="39">+H45</f>
        <v>12</v>
      </c>
      <c r="M45" s="378">
        <f t="shared" ref="M45" si="40">+I45</f>
        <v>0</v>
      </c>
      <c r="N45" s="147"/>
    </row>
    <row r="46" spans="1:14">
      <c r="A46" s="154" t="s">
        <v>245</v>
      </c>
      <c r="B46" s="359" t="s">
        <v>246</v>
      </c>
      <c r="C46" s="155"/>
      <c r="D46" s="156">
        <v>0</v>
      </c>
      <c r="E46" s="156"/>
      <c r="F46" s="380">
        <f t="shared" ref="F46:M46" si="41">SUM(F47:F49)</f>
        <v>2245.12</v>
      </c>
      <c r="G46" s="385">
        <f t="shared" si="41"/>
        <v>2138.21</v>
      </c>
      <c r="H46" s="380">
        <f t="shared" si="41"/>
        <v>106.91</v>
      </c>
      <c r="I46" s="380">
        <f t="shared" si="41"/>
        <v>0</v>
      </c>
      <c r="J46" s="380">
        <f t="shared" si="41"/>
        <v>2245.12</v>
      </c>
      <c r="K46" s="380">
        <f t="shared" si="41"/>
        <v>2138.21</v>
      </c>
      <c r="L46" s="380">
        <f t="shared" si="41"/>
        <v>106.91</v>
      </c>
      <c r="M46" s="380">
        <f t="shared" si="41"/>
        <v>0</v>
      </c>
      <c r="N46" s="158"/>
    </row>
    <row r="47" spans="1:14" ht="30">
      <c r="A47" s="143">
        <v>14</v>
      </c>
      <c r="B47" s="350" t="s">
        <v>267</v>
      </c>
      <c r="C47" s="143" t="s">
        <v>268</v>
      </c>
      <c r="D47" s="143" t="s">
        <v>269</v>
      </c>
      <c r="E47" s="143" t="s">
        <v>55</v>
      </c>
      <c r="F47" s="145">
        <f t="shared" si="31"/>
        <v>577.5</v>
      </c>
      <c r="G47" s="309">
        <v>550</v>
      </c>
      <c r="H47" s="145">
        <v>27.5</v>
      </c>
      <c r="I47" s="147"/>
      <c r="J47" s="146">
        <f t="shared" si="32"/>
        <v>577.5</v>
      </c>
      <c r="K47" s="378">
        <f>+G47</f>
        <v>550</v>
      </c>
      <c r="L47" s="378">
        <f t="shared" ref="L47:M47" si="42">+H47</f>
        <v>27.5</v>
      </c>
      <c r="M47" s="378">
        <f t="shared" si="42"/>
        <v>0</v>
      </c>
      <c r="N47" s="147"/>
    </row>
    <row r="48" spans="1:14" ht="75">
      <c r="A48" s="143">
        <v>15</v>
      </c>
      <c r="B48" s="350" t="s">
        <v>270</v>
      </c>
      <c r="C48" s="143" t="s">
        <v>271</v>
      </c>
      <c r="D48" s="143" t="s">
        <v>110</v>
      </c>
      <c r="E48" s="143" t="s">
        <v>55</v>
      </c>
      <c r="F48" s="145">
        <f t="shared" si="31"/>
        <v>735</v>
      </c>
      <c r="G48" s="309">
        <v>700</v>
      </c>
      <c r="H48" s="145">
        <v>35</v>
      </c>
      <c r="I48" s="147"/>
      <c r="J48" s="146">
        <f t="shared" si="32"/>
        <v>735</v>
      </c>
      <c r="K48" s="378">
        <f t="shared" ref="K48:K49" si="43">+G48</f>
        <v>700</v>
      </c>
      <c r="L48" s="378">
        <f t="shared" ref="L48:L49" si="44">+H48</f>
        <v>35</v>
      </c>
      <c r="M48" s="378">
        <f t="shared" ref="M48:M49" si="45">+I48</f>
        <v>0</v>
      </c>
      <c r="N48" s="143" t="s">
        <v>201</v>
      </c>
    </row>
    <row r="49" spans="1:14" ht="75">
      <c r="A49" s="143">
        <v>16</v>
      </c>
      <c r="B49" s="350" t="s">
        <v>272</v>
      </c>
      <c r="C49" s="143" t="s">
        <v>273</v>
      </c>
      <c r="D49" s="143" t="s">
        <v>128</v>
      </c>
      <c r="E49" s="143" t="s">
        <v>55</v>
      </c>
      <c r="F49" s="145">
        <f t="shared" si="31"/>
        <v>932.62</v>
      </c>
      <c r="G49" s="309">
        <v>888.21</v>
      </c>
      <c r="H49" s="145">
        <v>44.41</v>
      </c>
      <c r="I49" s="147"/>
      <c r="J49" s="146">
        <f t="shared" si="32"/>
        <v>932.62</v>
      </c>
      <c r="K49" s="378">
        <f t="shared" si="43"/>
        <v>888.21</v>
      </c>
      <c r="L49" s="378">
        <f t="shared" si="44"/>
        <v>44.41</v>
      </c>
      <c r="M49" s="378">
        <f t="shared" si="45"/>
        <v>0</v>
      </c>
      <c r="N49" s="143" t="s">
        <v>201</v>
      </c>
    </row>
    <row r="50" spans="1:14">
      <c r="A50" s="25" t="s">
        <v>274</v>
      </c>
      <c r="B50" s="361" t="s">
        <v>275</v>
      </c>
      <c r="C50" s="26"/>
      <c r="D50" s="23">
        <v>0</v>
      </c>
      <c r="E50" s="23"/>
      <c r="F50" s="373">
        <f t="shared" ref="F50:M50" si="46">SUM(F51:F53)</f>
        <v>2519.4299999999998</v>
      </c>
      <c r="G50" s="374">
        <f t="shared" si="46"/>
        <v>2399.4299999999998</v>
      </c>
      <c r="H50" s="373">
        <f t="shared" si="46"/>
        <v>120</v>
      </c>
      <c r="I50" s="373">
        <f t="shared" si="46"/>
        <v>0</v>
      </c>
      <c r="J50" s="373">
        <f t="shared" si="46"/>
        <v>2519.4299999999998</v>
      </c>
      <c r="K50" s="373">
        <f t="shared" si="46"/>
        <v>2399.4299999999998</v>
      </c>
      <c r="L50" s="373">
        <f t="shared" si="46"/>
        <v>120</v>
      </c>
      <c r="M50" s="373">
        <f t="shared" si="46"/>
        <v>0</v>
      </c>
      <c r="N50" s="16"/>
    </row>
    <row r="51" spans="1:14" ht="75">
      <c r="A51" s="27">
        <v>12</v>
      </c>
      <c r="B51" s="362" t="s">
        <v>297</v>
      </c>
      <c r="C51" s="27" t="s">
        <v>298</v>
      </c>
      <c r="D51" s="8" t="s">
        <v>128</v>
      </c>
      <c r="E51" s="27" t="s">
        <v>55</v>
      </c>
      <c r="F51" s="131">
        <f t="shared" si="31"/>
        <v>1050</v>
      </c>
      <c r="G51" s="306">
        <v>1000</v>
      </c>
      <c r="H51" s="131">
        <v>50</v>
      </c>
      <c r="I51" s="15">
        <v>0</v>
      </c>
      <c r="J51" s="134">
        <f t="shared" si="32"/>
        <v>1050</v>
      </c>
      <c r="K51" s="379">
        <f>+G51</f>
        <v>1000</v>
      </c>
      <c r="L51" s="379">
        <f t="shared" ref="L51:M51" si="47">+H51</f>
        <v>50</v>
      </c>
      <c r="M51" s="379">
        <f t="shared" si="47"/>
        <v>0</v>
      </c>
      <c r="N51" s="15"/>
    </row>
    <row r="52" spans="1:14" ht="75">
      <c r="A52" s="27">
        <v>13</v>
      </c>
      <c r="B52" s="362" t="s">
        <v>299</v>
      </c>
      <c r="C52" s="27" t="s">
        <v>300</v>
      </c>
      <c r="D52" s="8" t="s">
        <v>128</v>
      </c>
      <c r="E52" s="27" t="s">
        <v>55</v>
      </c>
      <c r="F52" s="131">
        <f t="shared" si="31"/>
        <v>1050</v>
      </c>
      <c r="G52" s="306">
        <v>1000</v>
      </c>
      <c r="H52" s="131">
        <v>50</v>
      </c>
      <c r="I52" s="15">
        <v>0</v>
      </c>
      <c r="J52" s="134">
        <f t="shared" si="32"/>
        <v>1050</v>
      </c>
      <c r="K52" s="379">
        <f t="shared" ref="K52:K53" si="48">+G52</f>
        <v>1000</v>
      </c>
      <c r="L52" s="379">
        <f t="shared" ref="L52:L53" si="49">+H52</f>
        <v>50</v>
      </c>
      <c r="M52" s="379">
        <f t="shared" ref="M52:M53" si="50">+I52</f>
        <v>0</v>
      </c>
      <c r="N52" s="15"/>
    </row>
    <row r="53" spans="1:14" ht="90">
      <c r="A53" s="27">
        <v>14</v>
      </c>
      <c r="B53" s="362" t="s">
        <v>301</v>
      </c>
      <c r="C53" s="27" t="s">
        <v>300</v>
      </c>
      <c r="D53" s="8" t="s">
        <v>281</v>
      </c>
      <c r="E53" s="27" t="s">
        <v>55</v>
      </c>
      <c r="F53" s="131">
        <f t="shared" si="31"/>
        <v>419.43</v>
      </c>
      <c r="G53" s="306">
        <v>399.43</v>
      </c>
      <c r="H53" s="131">
        <v>20</v>
      </c>
      <c r="I53" s="15">
        <v>0</v>
      </c>
      <c r="J53" s="134">
        <f t="shared" si="32"/>
        <v>419.43</v>
      </c>
      <c r="K53" s="379">
        <f t="shared" si="48"/>
        <v>399.43</v>
      </c>
      <c r="L53" s="379">
        <f t="shared" si="49"/>
        <v>20</v>
      </c>
      <c r="M53" s="379">
        <f t="shared" si="50"/>
        <v>0</v>
      </c>
      <c r="N53" s="15"/>
    </row>
    <row r="54" spans="1:14">
      <c r="A54" s="6" t="s">
        <v>302</v>
      </c>
      <c r="B54" s="351" t="s">
        <v>303</v>
      </c>
      <c r="C54" s="24"/>
      <c r="D54" s="23">
        <v>0</v>
      </c>
      <c r="E54" s="23"/>
      <c r="F54" s="373">
        <f t="shared" ref="F54:M54" si="51">SUM(F55:F56)</f>
        <v>3033.4300000000003</v>
      </c>
      <c r="G54" s="374">
        <f t="shared" si="51"/>
        <v>2888.98</v>
      </c>
      <c r="H54" s="373">
        <f t="shared" si="51"/>
        <v>144.44999999999999</v>
      </c>
      <c r="I54" s="373">
        <f t="shared" si="51"/>
        <v>0</v>
      </c>
      <c r="J54" s="373">
        <f t="shared" si="51"/>
        <v>3033.4300000000003</v>
      </c>
      <c r="K54" s="373">
        <f t="shared" si="51"/>
        <v>2888.98</v>
      </c>
      <c r="L54" s="373">
        <f t="shared" si="51"/>
        <v>144.44999999999999</v>
      </c>
      <c r="M54" s="373">
        <f t="shared" si="51"/>
        <v>0</v>
      </c>
      <c r="N54" s="16"/>
    </row>
    <row r="55" spans="1:14" ht="120">
      <c r="A55" s="8">
        <v>8</v>
      </c>
      <c r="B55" s="353" t="s">
        <v>322</v>
      </c>
      <c r="C55" s="8" t="s">
        <v>57</v>
      </c>
      <c r="D55" s="8" t="s">
        <v>323</v>
      </c>
      <c r="E55" s="8" t="s">
        <v>55</v>
      </c>
      <c r="F55" s="131">
        <f t="shared" si="31"/>
        <v>1575</v>
      </c>
      <c r="G55" s="306">
        <v>1500</v>
      </c>
      <c r="H55" s="131">
        <v>75</v>
      </c>
      <c r="I55" s="15">
        <v>0</v>
      </c>
      <c r="J55" s="134">
        <f t="shared" si="32"/>
        <v>1575</v>
      </c>
      <c r="K55" s="379">
        <f>+G55</f>
        <v>1500</v>
      </c>
      <c r="L55" s="379">
        <f t="shared" ref="L55:M55" si="52">+H55</f>
        <v>75</v>
      </c>
      <c r="M55" s="379">
        <f t="shared" si="52"/>
        <v>0</v>
      </c>
      <c r="N55" s="15"/>
    </row>
    <row r="56" spans="1:14" ht="75">
      <c r="A56" s="8">
        <v>9</v>
      </c>
      <c r="B56" s="353" t="s">
        <v>324</v>
      </c>
      <c r="C56" s="8" t="s">
        <v>325</v>
      </c>
      <c r="D56" s="8" t="s">
        <v>326</v>
      </c>
      <c r="E56" s="8" t="s">
        <v>55</v>
      </c>
      <c r="F56" s="131">
        <f t="shared" si="31"/>
        <v>1458.43</v>
      </c>
      <c r="G56" s="306">
        <v>1388.98</v>
      </c>
      <c r="H56" s="131">
        <v>69.45</v>
      </c>
      <c r="I56" s="15">
        <v>0</v>
      </c>
      <c r="J56" s="134">
        <f t="shared" si="32"/>
        <v>1458.43</v>
      </c>
      <c r="K56" s="379">
        <f>+G56</f>
        <v>1388.98</v>
      </c>
      <c r="L56" s="379">
        <f t="shared" ref="L56" si="53">+H56</f>
        <v>69.45</v>
      </c>
      <c r="M56" s="379">
        <f t="shared" ref="M56" si="54">+I56</f>
        <v>0</v>
      </c>
      <c r="N56" s="15"/>
    </row>
    <row r="57" spans="1:14">
      <c r="A57" s="6" t="s">
        <v>327</v>
      </c>
      <c r="B57" s="351" t="s">
        <v>328</v>
      </c>
      <c r="C57" s="24"/>
      <c r="D57" s="23">
        <v>0</v>
      </c>
      <c r="E57" s="23"/>
      <c r="F57" s="373">
        <f t="shared" ref="F57:M57" si="55">SUM(F58:F62)</f>
        <v>2764.66</v>
      </c>
      <c r="G57" s="374">
        <f t="shared" si="55"/>
        <v>2633</v>
      </c>
      <c r="H57" s="373">
        <f t="shared" si="55"/>
        <v>131.66</v>
      </c>
      <c r="I57" s="373">
        <f t="shared" si="55"/>
        <v>0</v>
      </c>
      <c r="J57" s="373">
        <f t="shared" si="55"/>
        <v>2764.66</v>
      </c>
      <c r="K57" s="373">
        <f t="shared" si="55"/>
        <v>2633</v>
      </c>
      <c r="L57" s="373">
        <f t="shared" si="55"/>
        <v>131.66</v>
      </c>
      <c r="M57" s="373">
        <f t="shared" si="55"/>
        <v>0</v>
      </c>
      <c r="N57" s="16"/>
    </row>
    <row r="58" spans="1:14" ht="90">
      <c r="A58" s="8">
        <v>11</v>
      </c>
      <c r="B58" s="353" t="s">
        <v>351</v>
      </c>
      <c r="C58" s="8" t="s">
        <v>352</v>
      </c>
      <c r="D58" s="8" t="s">
        <v>94</v>
      </c>
      <c r="E58" s="8" t="s">
        <v>55</v>
      </c>
      <c r="F58" s="131">
        <f t="shared" ref="F58:F76" si="56">G58+H58</f>
        <v>420</v>
      </c>
      <c r="G58" s="306">
        <v>400</v>
      </c>
      <c r="H58" s="131">
        <v>20</v>
      </c>
      <c r="I58" s="15">
        <v>0</v>
      </c>
      <c r="J58" s="134">
        <f t="shared" ref="J58:J76" si="57">K58+L58</f>
        <v>420</v>
      </c>
      <c r="K58" s="379">
        <f>+G58</f>
        <v>400</v>
      </c>
      <c r="L58" s="379">
        <f t="shared" ref="L58:M58" si="58">+H58</f>
        <v>20</v>
      </c>
      <c r="M58" s="379">
        <f t="shared" si="58"/>
        <v>0</v>
      </c>
      <c r="N58" s="15"/>
    </row>
    <row r="59" spans="1:14" ht="75">
      <c r="A59" s="8">
        <v>12</v>
      </c>
      <c r="B59" s="353" t="s">
        <v>353</v>
      </c>
      <c r="C59" s="8" t="s">
        <v>354</v>
      </c>
      <c r="D59" s="8" t="s">
        <v>128</v>
      </c>
      <c r="E59" s="8" t="s">
        <v>55</v>
      </c>
      <c r="F59" s="131">
        <f t="shared" si="56"/>
        <v>454.65</v>
      </c>
      <c r="G59" s="306">
        <v>433</v>
      </c>
      <c r="H59" s="131">
        <v>21.65</v>
      </c>
      <c r="I59" s="15">
        <v>0</v>
      </c>
      <c r="J59" s="134">
        <f t="shared" si="57"/>
        <v>454.65</v>
      </c>
      <c r="K59" s="379">
        <f t="shared" ref="K59:K62" si="59">+G59</f>
        <v>433</v>
      </c>
      <c r="L59" s="379">
        <f t="shared" ref="L59:L62" si="60">+H59</f>
        <v>21.65</v>
      </c>
      <c r="M59" s="379">
        <f t="shared" ref="M59:M62" si="61">+I59</f>
        <v>0</v>
      </c>
      <c r="N59" s="15"/>
    </row>
    <row r="60" spans="1:14" ht="75">
      <c r="A60" s="8">
        <v>13</v>
      </c>
      <c r="B60" s="353" t="s">
        <v>355</v>
      </c>
      <c r="C60" s="8" t="s">
        <v>334</v>
      </c>
      <c r="D60" s="8" t="s">
        <v>128</v>
      </c>
      <c r="E60" s="8" t="s">
        <v>55</v>
      </c>
      <c r="F60" s="131">
        <f t="shared" si="56"/>
        <v>1050</v>
      </c>
      <c r="G60" s="306">
        <v>1000</v>
      </c>
      <c r="H60" s="131">
        <v>50</v>
      </c>
      <c r="I60" s="15"/>
      <c r="J60" s="134">
        <f t="shared" si="57"/>
        <v>1050</v>
      </c>
      <c r="K60" s="379">
        <f t="shared" si="59"/>
        <v>1000</v>
      </c>
      <c r="L60" s="379">
        <f t="shared" si="60"/>
        <v>50</v>
      </c>
      <c r="M60" s="379">
        <f t="shared" si="61"/>
        <v>0</v>
      </c>
      <c r="N60" s="15"/>
    </row>
    <row r="61" spans="1:14" ht="90">
      <c r="A61" s="8">
        <v>14</v>
      </c>
      <c r="B61" s="353" t="s">
        <v>356</v>
      </c>
      <c r="C61" s="8" t="s">
        <v>330</v>
      </c>
      <c r="D61" s="8" t="s">
        <v>94</v>
      </c>
      <c r="E61" s="8" t="s">
        <v>55</v>
      </c>
      <c r="F61" s="131">
        <f t="shared" si="56"/>
        <v>420</v>
      </c>
      <c r="G61" s="306">
        <v>400</v>
      </c>
      <c r="H61" s="131">
        <v>20</v>
      </c>
      <c r="I61" s="15"/>
      <c r="J61" s="134">
        <f t="shared" si="57"/>
        <v>420</v>
      </c>
      <c r="K61" s="379">
        <f t="shared" si="59"/>
        <v>400</v>
      </c>
      <c r="L61" s="379">
        <f t="shared" si="60"/>
        <v>20</v>
      </c>
      <c r="M61" s="379">
        <f t="shared" si="61"/>
        <v>0</v>
      </c>
      <c r="N61" s="15"/>
    </row>
    <row r="62" spans="1:14" ht="90">
      <c r="A62" s="8">
        <v>15</v>
      </c>
      <c r="B62" s="353" t="s">
        <v>357</v>
      </c>
      <c r="C62" s="8" t="s">
        <v>332</v>
      </c>
      <c r="D62" s="8" t="s">
        <v>94</v>
      </c>
      <c r="E62" s="8" t="s">
        <v>55</v>
      </c>
      <c r="F62" s="131">
        <f t="shared" si="56"/>
        <v>420.01</v>
      </c>
      <c r="G62" s="306">
        <v>400</v>
      </c>
      <c r="H62" s="131">
        <v>20.010000000000002</v>
      </c>
      <c r="I62" s="15"/>
      <c r="J62" s="134">
        <f t="shared" si="57"/>
        <v>420.01</v>
      </c>
      <c r="K62" s="379">
        <f t="shared" si="59"/>
        <v>400</v>
      </c>
      <c r="L62" s="379">
        <f t="shared" si="60"/>
        <v>20.010000000000002</v>
      </c>
      <c r="M62" s="379">
        <f t="shared" si="61"/>
        <v>0</v>
      </c>
      <c r="N62" s="15"/>
    </row>
    <row r="63" spans="1:14">
      <c r="A63" s="6" t="s">
        <v>358</v>
      </c>
      <c r="B63" s="351" t="s">
        <v>359</v>
      </c>
      <c r="C63" s="24"/>
      <c r="D63" s="23">
        <v>0</v>
      </c>
      <c r="E63" s="23"/>
      <c r="F63" s="373">
        <f t="shared" ref="F63:M63" si="62">SUM(F64:F66)</f>
        <v>2023.8899999999999</v>
      </c>
      <c r="G63" s="374">
        <f t="shared" si="62"/>
        <v>1926.8899999999999</v>
      </c>
      <c r="H63" s="373">
        <f t="shared" si="62"/>
        <v>97</v>
      </c>
      <c r="I63" s="373">
        <f t="shared" si="62"/>
        <v>0</v>
      </c>
      <c r="J63" s="373">
        <f t="shared" si="62"/>
        <v>2023.8899999999999</v>
      </c>
      <c r="K63" s="373">
        <f t="shared" si="62"/>
        <v>1926.8899999999999</v>
      </c>
      <c r="L63" s="373">
        <f t="shared" si="62"/>
        <v>97</v>
      </c>
      <c r="M63" s="373">
        <f t="shared" si="62"/>
        <v>0</v>
      </c>
      <c r="N63" s="16"/>
    </row>
    <row r="64" spans="1:14" ht="60">
      <c r="A64" s="8">
        <v>12</v>
      </c>
      <c r="B64" s="353" t="s">
        <v>386</v>
      </c>
      <c r="C64" s="8" t="s">
        <v>384</v>
      </c>
      <c r="D64" s="8" t="s">
        <v>387</v>
      </c>
      <c r="E64" s="27" t="s">
        <v>55</v>
      </c>
      <c r="F64" s="131">
        <f t="shared" si="56"/>
        <v>414.89</v>
      </c>
      <c r="G64" s="306">
        <v>394.89</v>
      </c>
      <c r="H64" s="131">
        <v>20</v>
      </c>
      <c r="I64" s="15">
        <v>0</v>
      </c>
      <c r="J64" s="134">
        <f t="shared" si="57"/>
        <v>414.89</v>
      </c>
      <c r="K64" s="379">
        <f>+G64</f>
        <v>394.89</v>
      </c>
      <c r="L64" s="379">
        <f t="shared" ref="L64:M64" si="63">+H64</f>
        <v>20</v>
      </c>
      <c r="M64" s="379">
        <f t="shared" si="63"/>
        <v>0</v>
      </c>
      <c r="N64" s="15"/>
    </row>
    <row r="65" spans="1:14" ht="60">
      <c r="A65" s="8">
        <v>13</v>
      </c>
      <c r="B65" s="353" t="s">
        <v>388</v>
      </c>
      <c r="C65" s="8" t="s">
        <v>379</v>
      </c>
      <c r="D65" s="8" t="s">
        <v>389</v>
      </c>
      <c r="E65" s="27" t="s">
        <v>55</v>
      </c>
      <c r="F65" s="131">
        <f t="shared" si="56"/>
        <v>559</v>
      </c>
      <c r="G65" s="306">
        <v>532</v>
      </c>
      <c r="H65" s="131">
        <v>27</v>
      </c>
      <c r="I65" s="15">
        <v>0</v>
      </c>
      <c r="J65" s="134">
        <f t="shared" si="57"/>
        <v>559</v>
      </c>
      <c r="K65" s="379">
        <f t="shared" ref="K65:K66" si="64">+G65</f>
        <v>532</v>
      </c>
      <c r="L65" s="379">
        <f t="shared" ref="L65:L66" si="65">+H65</f>
        <v>27</v>
      </c>
      <c r="M65" s="379">
        <f t="shared" ref="M65:M66" si="66">+I65</f>
        <v>0</v>
      </c>
      <c r="N65" s="15"/>
    </row>
    <row r="66" spans="1:14" ht="60">
      <c r="A66" s="8">
        <v>14</v>
      </c>
      <c r="B66" s="353" t="s">
        <v>390</v>
      </c>
      <c r="C66" s="8" t="s">
        <v>384</v>
      </c>
      <c r="D66" s="8" t="s">
        <v>391</v>
      </c>
      <c r="E66" s="27" t="s">
        <v>55</v>
      </c>
      <c r="F66" s="131">
        <f t="shared" si="56"/>
        <v>1050</v>
      </c>
      <c r="G66" s="306">
        <v>1000</v>
      </c>
      <c r="H66" s="131">
        <v>50</v>
      </c>
      <c r="I66" s="15">
        <v>0</v>
      </c>
      <c r="J66" s="134">
        <f t="shared" si="57"/>
        <v>1050</v>
      </c>
      <c r="K66" s="379">
        <f t="shared" si="64"/>
        <v>1000</v>
      </c>
      <c r="L66" s="379">
        <f t="shared" si="65"/>
        <v>50</v>
      </c>
      <c r="M66" s="379">
        <f t="shared" si="66"/>
        <v>0</v>
      </c>
      <c r="N66" s="15"/>
    </row>
    <row r="67" spans="1:14">
      <c r="A67" s="6" t="s">
        <v>392</v>
      </c>
      <c r="B67" s="351" t="s">
        <v>393</v>
      </c>
      <c r="C67" s="24"/>
      <c r="D67" s="23">
        <v>0</v>
      </c>
      <c r="E67" s="23"/>
      <c r="F67" s="373">
        <f t="shared" ref="F67:M67" si="67">SUM(F68:F74)</f>
        <v>2451.9499999999998</v>
      </c>
      <c r="G67" s="374">
        <f t="shared" si="67"/>
        <v>2333.9499999999998</v>
      </c>
      <c r="H67" s="373">
        <f t="shared" si="67"/>
        <v>118</v>
      </c>
      <c r="I67" s="373">
        <f t="shared" si="67"/>
        <v>0</v>
      </c>
      <c r="J67" s="373">
        <f t="shared" si="67"/>
        <v>2451.9499999999998</v>
      </c>
      <c r="K67" s="373">
        <f t="shared" si="67"/>
        <v>2333.9499999999998</v>
      </c>
      <c r="L67" s="373">
        <f t="shared" si="67"/>
        <v>118</v>
      </c>
      <c r="M67" s="373">
        <f t="shared" si="67"/>
        <v>0</v>
      </c>
      <c r="N67" s="16"/>
    </row>
    <row r="68" spans="1:14" ht="90">
      <c r="A68" s="143">
        <v>13</v>
      </c>
      <c r="B68" s="363" t="s">
        <v>423</v>
      </c>
      <c r="C68" s="160" t="s">
        <v>406</v>
      </c>
      <c r="D68" s="143" t="s">
        <v>94</v>
      </c>
      <c r="E68" s="161" t="s">
        <v>55</v>
      </c>
      <c r="F68" s="145">
        <f t="shared" si="56"/>
        <v>251</v>
      </c>
      <c r="G68" s="309">
        <v>239</v>
      </c>
      <c r="H68" s="145">
        <v>12</v>
      </c>
      <c r="I68" s="147">
        <v>0</v>
      </c>
      <c r="J68" s="146">
        <f t="shared" si="57"/>
        <v>251</v>
      </c>
      <c r="K68" s="378">
        <f>+G68</f>
        <v>239</v>
      </c>
      <c r="L68" s="378">
        <f t="shared" ref="L68:M68" si="68">+H68</f>
        <v>12</v>
      </c>
      <c r="M68" s="378">
        <f t="shared" si="68"/>
        <v>0</v>
      </c>
      <c r="N68" s="147"/>
    </row>
    <row r="69" spans="1:14" ht="75">
      <c r="A69" s="143">
        <v>14</v>
      </c>
      <c r="B69" s="363" t="s">
        <v>424</v>
      </c>
      <c r="C69" s="160" t="s">
        <v>419</v>
      </c>
      <c r="D69" s="152" t="s">
        <v>413</v>
      </c>
      <c r="E69" s="161" t="s">
        <v>55</v>
      </c>
      <c r="F69" s="145">
        <f t="shared" si="56"/>
        <v>299</v>
      </c>
      <c r="G69" s="309">
        <v>285</v>
      </c>
      <c r="H69" s="145">
        <v>14</v>
      </c>
      <c r="I69" s="147">
        <v>0</v>
      </c>
      <c r="J69" s="146">
        <f t="shared" si="57"/>
        <v>299</v>
      </c>
      <c r="K69" s="378">
        <f t="shared" ref="K69:K74" si="69">+G69</f>
        <v>285</v>
      </c>
      <c r="L69" s="378">
        <f t="shared" ref="L69:L74" si="70">+H69</f>
        <v>14</v>
      </c>
      <c r="M69" s="378">
        <f t="shared" ref="M69:M74" si="71">+I69</f>
        <v>0</v>
      </c>
      <c r="N69" s="147"/>
    </row>
    <row r="70" spans="1:14" ht="75">
      <c r="A70" s="143">
        <v>15</v>
      </c>
      <c r="B70" s="363" t="s">
        <v>425</v>
      </c>
      <c r="C70" s="160" t="s">
        <v>426</v>
      </c>
      <c r="D70" s="143" t="s">
        <v>427</v>
      </c>
      <c r="E70" s="161" t="s">
        <v>55</v>
      </c>
      <c r="F70" s="145">
        <f t="shared" si="56"/>
        <v>200</v>
      </c>
      <c r="G70" s="309">
        <v>190</v>
      </c>
      <c r="H70" s="145">
        <v>10</v>
      </c>
      <c r="I70" s="147">
        <v>0</v>
      </c>
      <c r="J70" s="146">
        <f t="shared" si="57"/>
        <v>200</v>
      </c>
      <c r="K70" s="378">
        <f t="shared" si="69"/>
        <v>190</v>
      </c>
      <c r="L70" s="378">
        <f t="shared" si="70"/>
        <v>10</v>
      </c>
      <c r="M70" s="378">
        <f t="shared" si="71"/>
        <v>0</v>
      </c>
      <c r="N70" s="147"/>
    </row>
    <row r="71" spans="1:14" ht="75">
      <c r="A71" s="143">
        <v>16</v>
      </c>
      <c r="B71" s="384" t="s">
        <v>806</v>
      </c>
      <c r="C71" s="160" t="s">
        <v>428</v>
      </c>
      <c r="D71" s="143" t="s">
        <v>128</v>
      </c>
      <c r="E71" s="161" t="s">
        <v>55</v>
      </c>
      <c r="F71" s="145">
        <f t="shared" si="56"/>
        <v>1000</v>
      </c>
      <c r="G71" s="309">
        <v>952</v>
      </c>
      <c r="H71" s="145">
        <v>48</v>
      </c>
      <c r="I71" s="147">
        <v>0</v>
      </c>
      <c r="J71" s="146">
        <f t="shared" si="57"/>
        <v>1000</v>
      </c>
      <c r="K71" s="378">
        <f t="shared" si="69"/>
        <v>952</v>
      </c>
      <c r="L71" s="378">
        <f t="shared" si="70"/>
        <v>48</v>
      </c>
      <c r="M71" s="378">
        <f t="shared" si="71"/>
        <v>0</v>
      </c>
      <c r="N71" s="147"/>
    </row>
    <row r="72" spans="1:14" ht="45">
      <c r="A72" s="143">
        <v>17</v>
      </c>
      <c r="B72" s="363" t="s">
        <v>429</v>
      </c>
      <c r="C72" s="160" t="s">
        <v>395</v>
      </c>
      <c r="D72" s="143" t="s">
        <v>430</v>
      </c>
      <c r="E72" s="161" t="s">
        <v>55</v>
      </c>
      <c r="F72" s="145">
        <f t="shared" si="56"/>
        <v>200</v>
      </c>
      <c r="G72" s="309">
        <v>190</v>
      </c>
      <c r="H72" s="145">
        <v>10</v>
      </c>
      <c r="I72" s="147">
        <v>0</v>
      </c>
      <c r="J72" s="146">
        <f t="shared" si="57"/>
        <v>200</v>
      </c>
      <c r="K72" s="378">
        <f t="shared" si="69"/>
        <v>190</v>
      </c>
      <c r="L72" s="378">
        <f t="shared" si="70"/>
        <v>10</v>
      </c>
      <c r="M72" s="378">
        <f t="shared" si="71"/>
        <v>0</v>
      </c>
      <c r="N72" s="147"/>
    </row>
    <row r="73" spans="1:14" ht="90">
      <c r="A73" s="143">
        <v>18</v>
      </c>
      <c r="B73" s="363" t="s">
        <v>431</v>
      </c>
      <c r="C73" s="160" t="s">
        <v>426</v>
      </c>
      <c r="D73" s="143" t="s">
        <v>94</v>
      </c>
      <c r="E73" s="161" t="s">
        <v>55</v>
      </c>
      <c r="F73" s="145">
        <f t="shared" si="56"/>
        <v>251</v>
      </c>
      <c r="G73" s="309">
        <v>239</v>
      </c>
      <c r="H73" s="145">
        <v>12</v>
      </c>
      <c r="I73" s="147">
        <v>0</v>
      </c>
      <c r="J73" s="146">
        <f t="shared" si="57"/>
        <v>251</v>
      </c>
      <c r="K73" s="378">
        <f t="shared" si="69"/>
        <v>239</v>
      </c>
      <c r="L73" s="378">
        <f t="shared" si="70"/>
        <v>12</v>
      </c>
      <c r="M73" s="378">
        <f t="shared" si="71"/>
        <v>0</v>
      </c>
      <c r="N73" s="147"/>
    </row>
    <row r="74" spans="1:14" ht="90">
      <c r="A74" s="143">
        <v>19</v>
      </c>
      <c r="B74" s="363" t="s">
        <v>432</v>
      </c>
      <c r="C74" s="160" t="s">
        <v>428</v>
      </c>
      <c r="D74" s="143" t="s">
        <v>94</v>
      </c>
      <c r="E74" s="161" t="s">
        <v>55</v>
      </c>
      <c r="F74" s="145">
        <f t="shared" si="56"/>
        <v>250.95</v>
      </c>
      <c r="G74" s="309">
        <v>238.95</v>
      </c>
      <c r="H74" s="145">
        <v>12</v>
      </c>
      <c r="I74" s="147">
        <v>0</v>
      </c>
      <c r="J74" s="146">
        <f t="shared" si="57"/>
        <v>250.95</v>
      </c>
      <c r="K74" s="378">
        <f t="shared" si="69"/>
        <v>238.95</v>
      </c>
      <c r="L74" s="378">
        <f t="shared" si="70"/>
        <v>12</v>
      </c>
      <c r="M74" s="378">
        <f t="shared" si="71"/>
        <v>0</v>
      </c>
      <c r="N74" s="147"/>
    </row>
    <row r="75" spans="1:14">
      <c r="A75" s="6" t="s">
        <v>433</v>
      </c>
      <c r="B75" s="365" t="s">
        <v>434</v>
      </c>
      <c r="C75" s="24"/>
      <c r="D75" s="23">
        <v>0</v>
      </c>
      <c r="E75" s="23"/>
      <c r="F75" s="373">
        <f t="shared" ref="F75:M75" si="72">SUM(F76:F76)</f>
        <v>424.3</v>
      </c>
      <c r="G75" s="374">
        <f t="shared" si="72"/>
        <v>404.1</v>
      </c>
      <c r="H75" s="373">
        <f t="shared" si="72"/>
        <v>20.2</v>
      </c>
      <c r="I75" s="373">
        <f t="shared" si="72"/>
        <v>0</v>
      </c>
      <c r="J75" s="373">
        <f t="shared" si="72"/>
        <v>424.3</v>
      </c>
      <c r="K75" s="373">
        <f t="shared" si="72"/>
        <v>404.1</v>
      </c>
      <c r="L75" s="373">
        <f t="shared" si="72"/>
        <v>20.2</v>
      </c>
      <c r="M75" s="373">
        <f t="shared" si="72"/>
        <v>0</v>
      </c>
      <c r="N75" s="16"/>
    </row>
    <row r="76" spans="1:14" ht="45">
      <c r="A76" s="8">
        <v>4</v>
      </c>
      <c r="B76" s="353" t="s">
        <v>440</v>
      </c>
      <c r="C76" s="8" t="s">
        <v>436</v>
      </c>
      <c r="D76" s="8" t="s">
        <v>441</v>
      </c>
      <c r="E76" s="8" t="s">
        <v>55</v>
      </c>
      <c r="F76" s="131">
        <f t="shared" si="56"/>
        <v>424.3</v>
      </c>
      <c r="G76" s="306">
        <v>404.1</v>
      </c>
      <c r="H76" s="131">
        <v>20.2</v>
      </c>
      <c r="I76" s="15">
        <v>0</v>
      </c>
      <c r="J76" s="134">
        <f t="shared" si="57"/>
        <v>424.3</v>
      </c>
      <c r="K76" s="379">
        <f>+G76</f>
        <v>404.1</v>
      </c>
      <c r="L76" s="379">
        <f t="shared" ref="L76:M76" si="73">+H76</f>
        <v>20.2</v>
      </c>
      <c r="M76" s="379">
        <f t="shared" si="73"/>
        <v>0</v>
      </c>
      <c r="N76" s="15"/>
    </row>
    <row r="77" spans="1:14">
      <c r="A77" s="6" t="s">
        <v>442</v>
      </c>
      <c r="B77" s="351" t="s">
        <v>443</v>
      </c>
      <c r="C77" s="6"/>
      <c r="D77" s="23">
        <v>0</v>
      </c>
      <c r="E77" s="23"/>
      <c r="F77" s="373">
        <f t="shared" ref="F77:M77" si="74">SUM(F78:F81)</f>
        <v>2607.87</v>
      </c>
      <c r="G77" s="374">
        <f t="shared" si="74"/>
        <v>2483.69</v>
      </c>
      <c r="H77" s="373">
        <f t="shared" si="74"/>
        <v>124.18</v>
      </c>
      <c r="I77" s="373">
        <f t="shared" si="74"/>
        <v>0</v>
      </c>
      <c r="J77" s="373">
        <f t="shared" si="74"/>
        <v>2607.87</v>
      </c>
      <c r="K77" s="373">
        <f t="shared" si="74"/>
        <v>2483.69</v>
      </c>
      <c r="L77" s="373">
        <f t="shared" si="74"/>
        <v>124.18</v>
      </c>
      <c r="M77" s="373">
        <f t="shared" si="74"/>
        <v>0</v>
      </c>
      <c r="N77" s="16"/>
    </row>
    <row r="78" spans="1:14" ht="75">
      <c r="A78" s="8">
        <v>10</v>
      </c>
      <c r="B78" s="353" t="s">
        <v>464</v>
      </c>
      <c r="C78" s="8" t="s">
        <v>463</v>
      </c>
      <c r="D78" s="22" t="s">
        <v>461</v>
      </c>
      <c r="E78" s="8" t="s">
        <v>55</v>
      </c>
      <c r="F78" s="131">
        <f t="shared" ref="F78:F92" si="75">G78+H78</f>
        <v>822.87</v>
      </c>
      <c r="G78" s="306">
        <v>783.69</v>
      </c>
      <c r="H78" s="131">
        <v>39.18</v>
      </c>
      <c r="I78" s="15">
        <v>0</v>
      </c>
      <c r="J78" s="134">
        <f t="shared" ref="J78:J92" si="76">K78+L78</f>
        <v>822.87</v>
      </c>
      <c r="K78" s="379">
        <f>+G78</f>
        <v>783.69</v>
      </c>
      <c r="L78" s="379">
        <f>+H78</f>
        <v>39.18</v>
      </c>
      <c r="M78" s="379">
        <f>+I78</f>
        <v>0</v>
      </c>
      <c r="N78" s="15"/>
    </row>
    <row r="79" spans="1:14" ht="75">
      <c r="A79" s="8">
        <v>11</v>
      </c>
      <c r="B79" s="353" t="s">
        <v>465</v>
      </c>
      <c r="C79" s="8" t="s">
        <v>454</v>
      </c>
      <c r="D79" s="22" t="s">
        <v>458</v>
      </c>
      <c r="E79" s="8" t="s">
        <v>55</v>
      </c>
      <c r="F79" s="131">
        <f t="shared" si="75"/>
        <v>1260</v>
      </c>
      <c r="G79" s="306">
        <v>1200</v>
      </c>
      <c r="H79" s="131">
        <v>60</v>
      </c>
      <c r="I79" s="15">
        <v>0</v>
      </c>
      <c r="J79" s="134">
        <f t="shared" si="76"/>
        <v>1260</v>
      </c>
      <c r="K79" s="379">
        <f t="shared" ref="K79:K81" si="77">+G79</f>
        <v>1200</v>
      </c>
      <c r="L79" s="379">
        <f t="shared" ref="L79:L81" si="78">+H79</f>
        <v>60</v>
      </c>
      <c r="M79" s="379">
        <f t="shared" ref="M79:M81" si="79">+I79</f>
        <v>0</v>
      </c>
      <c r="N79" s="15"/>
    </row>
    <row r="80" spans="1:14" ht="75">
      <c r="A80" s="8">
        <v>12</v>
      </c>
      <c r="B80" s="353" t="s">
        <v>466</v>
      </c>
      <c r="C80" s="8" t="s">
        <v>445</v>
      </c>
      <c r="D80" s="22" t="s">
        <v>467</v>
      </c>
      <c r="E80" s="8" t="s">
        <v>55</v>
      </c>
      <c r="F80" s="131">
        <f t="shared" si="75"/>
        <v>315</v>
      </c>
      <c r="G80" s="306">
        <v>300</v>
      </c>
      <c r="H80" s="131">
        <v>15</v>
      </c>
      <c r="I80" s="15">
        <v>0</v>
      </c>
      <c r="J80" s="134">
        <f t="shared" si="76"/>
        <v>315</v>
      </c>
      <c r="K80" s="379">
        <f t="shared" si="77"/>
        <v>300</v>
      </c>
      <c r="L80" s="379">
        <f t="shared" si="78"/>
        <v>15</v>
      </c>
      <c r="M80" s="379">
        <f t="shared" si="79"/>
        <v>0</v>
      </c>
      <c r="N80" s="15"/>
    </row>
    <row r="81" spans="1:14" ht="90">
      <c r="A81" s="8">
        <v>13</v>
      </c>
      <c r="B81" s="353" t="s">
        <v>468</v>
      </c>
      <c r="C81" s="8" t="s">
        <v>469</v>
      </c>
      <c r="D81" s="22" t="s">
        <v>470</v>
      </c>
      <c r="E81" s="8" t="s">
        <v>55</v>
      </c>
      <c r="F81" s="131">
        <f t="shared" si="75"/>
        <v>210</v>
      </c>
      <c r="G81" s="306">
        <v>200</v>
      </c>
      <c r="H81" s="131">
        <v>10</v>
      </c>
      <c r="I81" s="15">
        <v>0</v>
      </c>
      <c r="J81" s="134">
        <f t="shared" si="76"/>
        <v>210</v>
      </c>
      <c r="K81" s="379">
        <f t="shared" si="77"/>
        <v>200</v>
      </c>
      <c r="L81" s="379">
        <f t="shared" si="78"/>
        <v>10</v>
      </c>
      <c r="M81" s="379">
        <f t="shared" si="79"/>
        <v>0</v>
      </c>
      <c r="N81" s="15"/>
    </row>
    <row r="82" spans="1:14">
      <c r="A82" s="20" t="s">
        <v>471</v>
      </c>
      <c r="B82" s="368" t="s">
        <v>472</v>
      </c>
      <c r="C82" s="24"/>
      <c r="D82" s="23">
        <v>0</v>
      </c>
      <c r="E82" s="23"/>
      <c r="F82" s="373">
        <f t="shared" ref="F82:M82" si="80">SUM(F83:F85)</f>
        <v>2676.74</v>
      </c>
      <c r="G82" s="374">
        <f t="shared" si="80"/>
        <v>2549.2799999999997</v>
      </c>
      <c r="H82" s="373">
        <f t="shared" si="80"/>
        <v>127.46000000000001</v>
      </c>
      <c r="I82" s="373">
        <f t="shared" si="80"/>
        <v>0</v>
      </c>
      <c r="J82" s="373">
        <f t="shared" si="80"/>
        <v>2676.74</v>
      </c>
      <c r="K82" s="373">
        <f t="shared" si="80"/>
        <v>2549.2799999999997</v>
      </c>
      <c r="L82" s="373">
        <f t="shared" si="80"/>
        <v>127.46000000000001</v>
      </c>
      <c r="M82" s="373">
        <f t="shared" si="80"/>
        <v>0</v>
      </c>
      <c r="N82" s="16"/>
    </row>
    <row r="83" spans="1:14" ht="30">
      <c r="A83" s="8">
        <v>11</v>
      </c>
      <c r="B83" s="353" t="s">
        <v>492</v>
      </c>
      <c r="C83" s="8" t="s">
        <v>472</v>
      </c>
      <c r="D83" s="8" t="s">
        <v>493</v>
      </c>
      <c r="E83" s="19" t="s">
        <v>55</v>
      </c>
      <c r="F83" s="131">
        <f t="shared" si="75"/>
        <v>630</v>
      </c>
      <c r="G83" s="306">
        <v>600</v>
      </c>
      <c r="H83" s="131">
        <v>30</v>
      </c>
      <c r="I83" s="15"/>
      <c r="J83" s="134">
        <f t="shared" si="76"/>
        <v>630</v>
      </c>
      <c r="K83" s="379">
        <f>+G83</f>
        <v>600</v>
      </c>
      <c r="L83" s="379">
        <f t="shared" ref="L83:M83" si="81">+H83</f>
        <v>30</v>
      </c>
      <c r="M83" s="379">
        <f t="shared" si="81"/>
        <v>0</v>
      </c>
      <c r="N83" s="15"/>
    </row>
    <row r="84" spans="1:14" ht="75">
      <c r="A84" s="8">
        <v>12</v>
      </c>
      <c r="B84" s="353" t="s">
        <v>494</v>
      </c>
      <c r="C84" s="8" t="s">
        <v>495</v>
      </c>
      <c r="D84" s="8" t="s">
        <v>496</v>
      </c>
      <c r="E84" s="19" t="s">
        <v>55</v>
      </c>
      <c r="F84" s="131">
        <f t="shared" si="75"/>
        <v>1050</v>
      </c>
      <c r="G84" s="306">
        <v>1000</v>
      </c>
      <c r="H84" s="131">
        <v>50</v>
      </c>
      <c r="I84" s="15"/>
      <c r="J84" s="134">
        <f t="shared" si="76"/>
        <v>1050</v>
      </c>
      <c r="K84" s="379">
        <f t="shared" ref="K84:K85" si="82">+G84</f>
        <v>1000</v>
      </c>
      <c r="L84" s="379">
        <f t="shared" ref="L84:L85" si="83">+H84</f>
        <v>50</v>
      </c>
      <c r="M84" s="379">
        <f t="shared" ref="M84:M85" si="84">+I84</f>
        <v>0</v>
      </c>
      <c r="N84" s="15"/>
    </row>
    <row r="85" spans="1:14" ht="75">
      <c r="A85" s="8">
        <v>13</v>
      </c>
      <c r="B85" s="353" t="s">
        <v>497</v>
      </c>
      <c r="C85" s="8" t="s">
        <v>498</v>
      </c>
      <c r="D85" s="8" t="s">
        <v>326</v>
      </c>
      <c r="E85" s="19" t="s">
        <v>55</v>
      </c>
      <c r="F85" s="131">
        <f t="shared" si="75"/>
        <v>996.74</v>
      </c>
      <c r="G85" s="306">
        <v>949.28</v>
      </c>
      <c r="H85" s="131">
        <v>47.46</v>
      </c>
      <c r="I85" s="15"/>
      <c r="J85" s="134">
        <f t="shared" si="76"/>
        <v>996.74</v>
      </c>
      <c r="K85" s="379">
        <f t="shared" si="82"/>
        <v>949.28</v>
      </c>
      <c r="L85" s="379">
        <f t="shared" si="83"/>
        <v>47.46</v>
      </c>
      <c r="M85" s="379">
        <f t="shared" si="84"/>
        <v>0</v>
      </c>
      <c r="N85" s="15"/>
    </row>
    <row r="86" spans="1:14">
      <c r="A86" s="6" t="s">
        <v>499</v>
      </c>
      <c r="B86" s="351" t="s">
        <v>500</v>
      </c>
      <c r="C86" s="24"/>
      <c r="D86" s="23">
        <v>0</v>
      </c>
      <c r="E86" s="23"/>
      <c r="F86" s="373">
        <f t="shared" ref="F86:M86" si="85">SUM(F87:F92)</f>
        <v>2352.25</v>
      </c>
      <c r="G86" s="374">
        <f t="shared" si="85"/>
        <v>2240.25</v>
      </c>
      <c r="H86" s="373">
        <f t="shared" si="85"/>
        <v>112</v>
      </c>
      <c r="I86" s="373">
        <f t="shared" si="85"/>
        <v>0</v>
      </c>
      <c r="J86" s="373">
        <f t="shared" si="85"/>
        <v>2352.25</v>
      </c>
      <c r="K86" s="373">
        <f t="shared" si="85"/>
        <v>2240.25</v>
      </c>
      <c r="L86" s="373">
        <f t="shared" si="85"/>
        <v>112</v>
      </c>
      <c r="M86" s="373">
        <f t="shared" si="85"/>
        <v>0</v>
      </c>
      <c r="N86" s="16"/>
    </row>
    <row r="87" spans="1:14" ht="75">
      <c r="A87" s="8">
        <v>27</v>
      </c>
      <c r="B87" s="353" t="s">
        <v>824</v>
      </c>
      <c r="C87" s="8" t="s">
        <v>334</v>
      </c>
      <c r="D87" s="8" t="s">
        <v>159</v>
      </c>
      <c r="E87" s="8" t="s">
        <v>55</v>
      </c>
      <c r="F87" s="131">
        <f t="shared" si="75"/>
        <v>525</v>
      </c>
      <c r="G87" s="306">
        <v>500</v>
      </c>
      <c r="H87" s="131">
        <v>25</v>
      </c>
      <c r="I87" s="15">
        <v>0</v>
      </c>
      <c r="J87" s="134">
        <f t="shared" si="76"/>
        <v>525</v>
      </c>
      <c r="K87" s="379">
        <f>+G87</f>
        <v>500</v>
      </c>
      <c r="L87" s="379">
        <f t="shared" ref="L87:M87" si="86">+H87</f>
        <v>25</v>
      </c>
      <c r="M87" s="379">
        <f t="shared" si="86"/>
        <v>0</v>
      </c>
      <c r="N87" s="15"/>
    </row>
    <row r="88" spans="1:14" ht="75">
      <c r="A88" s="8">
        <v>28</v>
      </c>
      <c r="B88" s="353" t="s">
        <v>825</v>
      </c>
      <c r="C88" s="8" t="s">
        <v>511</v>
      </c>
      <c r="D88" s="8" t="s">
        <v>159</v>
      </c>
      <c r="E88" s="8">
        <v>2025</v>
      </c>
      <c r="F88" s="131">
        <f t="shared" si="75"/>
        <v>525</v>
      </c>
      <c r="G88" s="306">
        <v>500</v>
      </c>
      <c r="H88" s="131">
        <v>25</v>
      </c>
      <c r="I88" s="15">
        <v>0</v>
      </c>
      <c r="J88" s="134">
        <f t="shared" si="76"/>
        <v>525</v>
      </c>
      <c r="K88" s="379">
        <f t="shared" ref="K88:K92" si="87">+G88</f>
        <v>500</v>
      </c>
      <c r="L88" s="379">
        <f t="shared" ref="L88:L92" si="88">+H88</f>
        <v>25</v>
      </c>
      <c r="M88" s="379">
        <f t="shared" ref="M88:M92" si="89">+I88</f>
        <v>0</v>
      </c>
      <c r="N88" s="15"/>
    </row>
    <row r="89" spans="1:14" ht="30">
      <c r="A89" s="8">
        <v>29</v>
      </c>
      <c r="B89" s="353" t="s">
        <v>540</v>
      </c>
      <c r="C89" s="8" t="s">
        <v>529</v>
      </c>
      <c r="D89" s="8" t="s">
        <v>812</v>
      </c>
      <c r="E89" s="8" t="s">
        <v>55</v>
      </c>
      <c r="F89" s="131">
        <f t="shared" si="75"/>
        <v>430.5</v>
      </c>
      <c r="G89" s="306">
        <v>410</v>
      </c>
      <c r="H89" s="131">
        <v>20.5</v>
      </c>
      <c r="I89" s="15">
        <v>0</v>
      </c>
      <c r="J89" s="134">
        <f t="shared" si="76"/>
        <v>430.5</v>
      </c>
      <c r="K89" s="379">
        <f t="shared" si="87"/>
        <v>410</v>
      </c>
      <c r="L89" s="379">
        <f t="shared" si="88"/>
        <v>20.5</v>
      </c>
      <c r="M89" s="379">
        <f t="shared" si="89"/>
        <v>0</v>
      </c>
      <c r="N89" s="15"/>
    </row>
    <row r="90" spans="1:14" ht="45">
      <c r="A90" s="8">
        <v>30</v>
      </c>
      <c r="B90" s="353" t="s">
        <v>541</v>
      </c>
      <c r="C90" s="8" t="s">
        <v>509</v>
      </c>
      <c r="D90" s="8" t="s">
        <v>813</v>
      </c>
      <c r="E90" s="8" t="s">
        <v>55</v>
      </c>
      <c r="F90" s="131">
        <f t="shared" si="75"/>
        <v>430.5</v>
      </c>
      <c r="G90" s="306">
        <v>410</v>
      </c>
      <c r="H90" s="131">
        <v>20.5</v>
      </c>
      <c r="I90" s="15">
        <v>0</v>
      </c>
      <c r="J90" s="134">
        <f t="shared" si="76"/>
        <v>430.5</v>
      </c>
      <c r="K90" s="379">
        <f t="shared" si="87"/>
        <v>410</v>
      </c>
      <c r="L90" s="379">
        <f t="shared" si="88"/>
        <v>20.5</v>
      </c>
      <c r="M90" s="379">
        <f t="shared" si="89"/>
        <v>0</v>
      </c>
      <c r="N90" s="15"/>
    </row>
    <row r="91" spans="1:14" ht="75">
      <c r="A91" s="8">
        <v>31</v>
      </c>
      <c r="B91" s="353" t="s">
        <v>542</v>
      </c>
      <c r="C91" s="8" t="s">
        <v>502</v>
      </c>
      <c r="D91" s="8" t="s">
        <v>510</v>
      </c>
      <c r="E91" s="8" t="s">
        <v>55</v>
      </c>
      <c r="F91" s="131">
        <f t="shared" si="75"/>
        <v>336</v>
      </c>
      <c r="G91" s="306">
        <v>320</v>
      </c>
      <c r="H91" s="131">
        <v>16</v>
      </c>
      <c r="I91" s="15">
        <v>0</v>
      </c>
      <c r="J91" s="134">
        <f t="shared" si="76"/>
        <v>336</v>
      </c>
      <c r="K91" s="379">
        <f t="shared" si="87"/>
        <v>320</v>
      </c>
      <c r="L91" s="379">
        <f t="shared" si="88"/>
        <v>16</v>
      </c>
      <c r="M91" s="379">
        <f t="shared" si="89"/>
        <v>0</v>
      </c>
      <c r="N91" s="15"/>
    </row>
    <row r="92" spans="1:14" ht="75">
      <c r="A92" s="8">
        <v>32</v>
      </c>
      <c r="B92" s="353" t="s">
        <v>543</v>
      </c>
      <c r="C92" s="8" t="s">
        <v>502</v>
      </c>
      <c r="D92" s="8" t="s">
        <v>510</v>
      </c>
      <c r="E92" s="8" t="s">
        <v>55</v>
      </c>
      <c r="F92" s="131">
        <f t="shared" si="75"/>
        <v>105.25</v>
      </c>
      <c r="G92" s="306">
        <v>100.25</v>
      </c>
      <c r="H92" s="131">
        <v>5</v>
      </c>
      <c r="I92" s="15">
        <v>0</v>
      </c>
      <c r="J92" s="134">
        <f t="shared" si="76"/>
        <v>105.25</v>
      </c>
      <c r="K92" s="379">
        <f t="shared" si="87"/>
        <v>100.25</v>
      </c>
      <c r="L92" s="379">
        <f t="shared" si="88"/>
        <v>5</v>
      </c>
      <c r="M92" s="379">
        <f t="shared" si="89"/>
        <v>0</v>
      </c>
      <c r="N92"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0"/>
  <sheetViews>
    <sheetView topLeftCell="A7" workbookViewId="0">
      <selection activeCell="P2" sqref="P2"/>
    </sheetView>
  </sheetViews>
  <sheetFormatPr defaultRowHeight="15"/>
  <cols>
    <col min="1" max="1" width="6.28515625" customWidth="1"/>
    <col min="2" max="2" width="33.42578125" customWidth="1"/>
    <col min="3" max="5" width="13.42578125" style="439" customWidth="1"/>
    <col min="6" max="8" width="12.5703125" style="439" customWidth="1"/>
    <col min="9" max="11" width="13" style="439" customWidth="1"/>
    <col min="12" max="14" width="13.7109375" style="439" customWidth="1"/>
    <col min="15" max="15" width="11.85546875" customWidth="1"/>
    <col min="16" max="18" width="12.5703125" customWidth="1"/>
  </cols>
  <sheetData>
    <row r="1" spans="1:17" ht="15.75">
      <c r="L1" s="674" t="s">
        <v>1011</v>
      </c>
      <c r="M1" s="674"/>
      <c r="N1" s="674"/>
      <c r="O1" s="674"/>
    </row>
    <row r="2" spans="1:17" ht="34.5" customHeight="1">
      <c r="A2" s="675" t="s">
        <v>1014</v>
      </c>
      <c r="B2" s="676"/>
      <c r="C2" s="676"/>
      <c r="D2" s="676"/>
      <c r="E2" s="676"/>
      <c r="F2" s="676"/>
      <c r="G2" s="676"/>
      <c r="H2" s="676"/>
      <c r="I2" s="676"/>
      <c r="J2" s="676"/>
      <c r="K2" s="676"/>
      <c r="L2" s="676"/>
      <c r="M2" s="676"/>
      <c r="N2" s="676"/>
      <c r="O2" s="676"/>
    </row>
    <row r="3" spans="1:17" ht="17.25" customHeight="1">
      <c r="A3" s="677" t="e">
        <f>+#REF!</f>
        <v>#REF!</v>
      </c>
      <c r="B3" s="677"/>
      <c r="C3" s="677"/>
      <c r="D3" s="677"/>
      <c r="E3" s="677"/>
      <c r="F3" s="677"/>
      <c r="G3" s="677"/>
      <c r="H3" s="677"/>
      <c r="I3" s="677"/>
      <c r="J3" s="677"/>
      <c r="K3" s="677"/>
      <c r="L3" s="677"/>
      <c r="M3" s="677"/>
      <c r="N3" s="677"/>
      <c r="O3" s="677"/>
    </row>
    <row r="4" spans="1:17" ht="18.75" customHeight="1">
      <c r="A4" s="440"/>
      <c r="B4" s="440"/>
      <c r="C4" s="678" t="s">
        <v>1002</v>
      </c>
      <c r="D4" s="678"/>
      <c r="E4" s="678"/>
      <c r="F4" s="678"/>
      <c r="G4" s="678"/>
      <c r="H4" s="678"/>
      <c r="I4" s="678"/>
      <c r="J4" s="678"/>
      <c r="K4" s="678"/>
      <c r="L4" s="678"/>
      <c r="M4" s="678"/>
      <c r="N4" s="678"/>
      <c r="O4" s="678"/>
    </row>
    <row r="5" spans="1:17" ht="21.75" customHeight="1">
      <c r="A5" s="679" t="s">
        <v>556</v>
      </c>
      <c r="B5" s="679" t="s">
        <v>1005</v>
      </c>
      <c r="C5" s="599" t="s">
        <v>1006</v>
      </c>
      <c r="D5" s="599"/>
      <c r="E5" s="599"/>
      <c r="F5" s="599"/>
      <c r="G5" s="599"/>
      <c r="H5" s="599"/>
      <c r="I5" s="599"/>
      <c r="J5" s="599"/>
      <c r="K5" s="599"/>
      <c r="L5" s="599"/>
      <c r="M5" s="599"/>
      <c r="N5" s="599"/>
      <c r="O5" s="679" t="s">
        <v>8</v>
      </c>
    </row>
    <row r="6" spans="1:17" ht="70.5" customHeight="1">
      <c r="A6" s="679"/>
      <c r="B6" s="679"/>
      <c r="C6" s="681" t="s">
        <v>1013</v>
      </c>
      <c r="D6" s="681"/>
      <c r="E6" s="681"/>
      <c r="F6" s="680" t="s">
        <v>1007</v>
      </c>
      <c r="G6" s="680"/>
      <c r="H6" s="680"/>
      <c r="I6" s="680" t="s">
        <v>1009</v>
      </c>
      <c r="J6" s="680"/>
      <c r="K6" s="680"/>
      <c r="L6" s="680" t="s">
        <v>1008</v>
      </c>
      <c r="M6" s="680"/>
      <c r="N6" s="680"/>
      <c r="O6" s="679"/>
    </row>
    <row r="7" spans="1:17" ht="49.5" customHeight="1">
      <c r="A7" s="432"/>
      <c r="B7" s="432"/>
      <c r="C7" s="435" t="s">
        <v>1004</v>
      </c>
      <c r="D7" s="442" t="s">
        <v>10</v>
      </c>
      <c r="E7" s="442" t="s">
        <v>1012</v>
      </c>
      <c r="F7" s="442" t="s">
        <v>564</v>
      </c>
      <c r="G7" s="442" t="s">
        <v>10</v>
      </c>
      <c r="H7" s="442" t="s">
        <v>1012</v>
      </c>
      <c r="I7" s="442" t="s">
        <v>564</v>
      </c>
      <c r="J7" s="442" t="s">
        <v>10</v>
      </c>
      <c r="K7" s="442" t="s">
        <v>1012</v>
      </c>
      <c r="L7" s="442" t="s">
        <v>564</v>
      </c>
      <c r="M7" s="442" t="s">
        <v>10</v>
      </c>
      <c r="N7" s="442" t="s">
        <v>1012</v>
      </c>
      <c r="O7" s="432"/>
    </row>
    <row r="8" spans="1:17" ht="17.25" customHeight="1">
      <c r="A8" s="443" t="s">
        <v>48</v>
      </c>
      <c r="B8" s="443" t="s">
        <v>49</v>
      </c>
      <c r="C8" s="444">
        <v>1</v>
      </c>
      <c r="D8" s="445">
        <f>+C8+1</f>
        <v>2</v>
      </c>
      <c r="E8" s="445">
        <f t="shared" ref="E8:O8" si="0">+D8+1</f>
        <v>3</v>
      </c>
      <c r="F8" s="445">
        <f t="shared" si="0"/>
        <v>4</v>
      </c>
      <c r="G8" s="445">
        <f t="shared" si="0"/>
        <v>5</v>
      </c>
      <c r="H8" s="445">
        <f t="shared" si="0"/>
        <v>6</v>
      </c>
      <c r="I8" s="445">
        <f t="shared" si="0"/>
        <v>7</v>
      </c>
      <c r="J8" s="445">
        <f t="shared" si="0"/>
        <v>8</v>
      </c>
      <c r="K8" s="445">
        <f t="shared" si="0"/>
        <v>9</v>
      </c>
      <c r="L8" s="445">
        <f t="shared" si="0"/>
        <v>10</v>
      </c>
      <c r="M8" s="445">
        <f t="shared" si="0"/>
        <v>11</v>
      </c>
      <c r="N8" s="445">
        <f t="shared" si="0"/>
        <v>12</v>
      </c>
      <c r="O8" s="445">
        <f t="shared" si="0"/>
        <v>13</v>
      </c>
    </row>
    <row r="9" spans="1:17" ht="49.5" customHeight="1">
      <c r="A9" s="432"/>
      <c r="B9" s="432" t="s">
        <v>1004</v>
      </c>
      <c r="C9" s="435" t="e">
        <f>+C10+C13</f>
        <v>#REF!</v>
      </c>
      <c r="D9" s="435" t="e">
        <f t="shared" ref="D9:E9" si="1">+D10+D13</f>
        <v>#REF!</v>
      </c>
      <c r="E9" s="435" t="e">
        <f t="shared" si="1"/>
        <v>#REF!</v>
      </c>
      <c r="F9" s="435" t="e">
        <f>+F10+F13</f>
        <v>#REF!</v>
      </c>
      <c r="G9" s="435" t="e">
        <f t="shared" ref="G9:H9" si="2">+G10+G13</f>
        <v>#REF!</v>
      </c>
      <c r="H9" s="435" t="e">
        <f t="shared" si="2"/>
        <v>#REF!</v>
      </c>
      <c r="I9" s="435" t="e">
        <f t="shared" ref="I9:N9" si="3">+I10+I13</f>
        <v>#REF!</v>
      </c>
      <c r="J9" s="435" t="e">
        <f t="shared" si="3"/>
        <v>#REF!</v>
      </c>
      <c r="K9" s="435" t="e">
        <f t="shared" si="3"/>
        <v>#REF!</v>
      </c>
      <c r="L9" s="435" t="e">
        <f t="shared" si="3"/>
        <v>#REF!</v>
      </c>
      <c r="M9" s="435" t="e">
        <f t="shared" si="3"/>
        <v>#REF!</v>
      </c>
      <c r="N9" s="435" t="e">
        <f t="shared" si="3"/>
        <v>#REF!</v>
      </c>
      <c r="O9" s="441" t="s">
        <v>1010</v>
      </c>
      <c r="P9" s="417"/>
      <c r="Q9" s="413"/>
    </row>
    <row r="10" spans="1:17" ht="26.25" customHeight="1">
      <c r="A10" s="432" t="s">
        <v>14</v>
      </c>
      <c r="B10" s="429" t="s">
        <v>56</v>
      </c>
      <c r="C10" s="435" t="e">
        <f>SUM(C11:C12)</f>
        <v>#REF!</v>
      </c>
      <c r="D10" s="435" t="e">
        <f t="shared" ref="D10:E10" si="4">SUM(D11:D12)</f>
        <v>#REF!</v>
      </c>
      <c r="E10" s="435" t="e">
        <f t="shared" si="4"/>
        <v>#REF!</v>
      </c>
      <c r="F10" s="436">
        <v>0</v>
      </c>
      <c r="G10" s="436">
        <v>0</v>
      </c>
      <c r="H10" s="436">
        <v>0</v>
      </c>
      <c r="I10" s="436" t="e">
        <f t="shared" ref="I10:N10" si="5">+I11+I12</f>
        <v>#REF!</v>
      </c>
      <c r="J10" s="436" t="e">
        <f t="shared" si="5"/>
        <v>#REF!</v>
      </c>
      <c r="K10" s="436" t="e">
        <f t="shared" si="5"/>
        <v>#REF!</v>
      </c>
      <c r="L10" s="436" t="e">
        <f t="shared" si="5"/>
        <v>#REF!</v>
      </c>
      <c r="M10" s="436" t="e">
        <f t="shared" si="5"/>
        <v>#REF!</v>
      </c>
      <c r="N10" s="436" t="e">
        <f t="shared" si="5"/>
        <v>#REF!</v>
      </c>
      <c r="O10" s="436"/>
      <c r="P10" s="417"/>
    </row>
    <row r="11" spans="1:17" ht="26.25" customHeight="1">
      <c r="A11" s="428">
        <v>1</v>
      </c>
      <c r="B11" s="430" t="s">
        <v>1003</v>
      </c>
      <c r="C11" s="437" t="e">
        <f>+D11+E11</f>
        <v>#REF!</v>
      </c>
      <c r="D11" s="437" t="e">
        <f>+J11</f>
        <v>#REF!</v>
      </c>
      <c r="E11" s="437" t="e">
        <f>+K11</f>
        <v>#REF!</v>
      </c>
      <c r="F11" s="436">
        <v>0</v>
      </c>
      <c r="G11" s="436">
        <v>0</v>
      </c>
      <c r="H11" s="436">
        <v>0</v>
      </c>
      <c r="I11" s="437" t="e">
        <f>+#REF!</f>
        <v>#REF!</v>
      </c>
      <c r="J11" s="437" t="e">
        <f>+#REF!</f>
        <v>#REF!</v>
      </c>
      <c r="K11" s="437" t="e">
        <f>+#REF!</f>
        <v>#REF!</v>
      </c>
      <c r="L11" s="437">
        <v>0</v>
      </c>
      <c r="M11" s="437"/>
      <c r="N11" s="437"/>
      <c r="O11" s="433"/>
      <c r="P11" s="417"/>
      <c r="Q11" s="427"/>
    </row>
    <row r="12" spans="1:17" ht="26.25" customHeight="1">
      <c r="A12" s="428">
        <f>+A11+1</f>
        <v>2</v>
      </c>
      <c r="B12" s="430" t="s">
        <v>998</v>
      </c>
      <c r="C12" s="437" t="e">
        <f>+D12+E12</f>
        <v>#REF!</v>
      </c>
      <c r="D12" s="437" t="e">
        <f>+M12</f>
        <v>#REF!</v>
      </c>
      <c r="E12" s="437" t="e">
        <f>+N12</f>
        <v>#REF!</v>
      </c>
      <c r="F12" s="437">
        <v>0</v>
      </c>
      <c r="G12" s="437">
        <v>0</v>
      </c>
      <c r="H12" s="437">
        <v>0</v>
      </c>
      <c r="I12" s="437">
        <v>0</v>
      </c>
      <c r="J12" s="437"/>
      <c r="K12" s="437"/>
      <c r="L12" s="437" t="e">
        <f>+#REF!</f>
        <v>#REF!</v>
      </c>
      <c r="M12" s="437" t="e">
        <f>+#REF!</f>
        <v>#REF!</v>
      </c>
      <c r="N12" s="437" t="e">
        <f>+#REF!</f>
        <v>#REF!</v>
      </c>
      <c r="O12" s="433"/>
      <c r="P12" s="417"/>
    </row>
    <row r="13" spans="1:17" ht="26.25" customHeight="1">
      <c r="A13" s="432" t="s">
        <v>34</v>
      </c>
      <c r="B13" s="431" t="s">
        <v>997</v>
      </c>
      <c r="C13" s="436" t="e">
        <f>SUM(C14:C30)</f>
        <v>#REF!</v>
      </c>
      <c r="D13" s="436" t="e">
        <f t="shared" ref="D13:E13" si="6">SUM(D14:D30)</f>
        <v>#REF!</v>
      </c>
      <c r="E13" s="436" t="e">
        <f t="shared" si="6"/>
        <v>#REF!</v>
      </c>
      <c r="F13" s="436" t="e">
        <f t="shared" ref="F13:L13" si="7">SUM(F14:F30)</f>
        <v>#REF!</v>
      </c>
      <c r="G13" s="436" t="e">
        <f t="shared" si="7"/>
        <v>#REF!</v>
      </c>
      <c r="H13" s="436" t="e">
        <f t="shared" si="7"/>
        <v>#REF!</v>
      </c>
      <c r="I13" s="436" t="e">
        <f t="shared" si="7"/>
        <v>#REF!</v>
      </c>
      <c r="J13" s="436" t="e">
        <f t="shared" si="7"/>
        <v>#REF!</v>
      </c>
      <c r="K13" s="436" t="e">
        <f t="shared" si="7"/>
        <v>#REF!</v>
      </c>
      <c r="L13" s="436">
        <f t="shared" si="7"/>
        <v>0</v>
      </c>
      <c r="M13" s="436">
        <f t="shared" ref="M13:N13" si="8">SUM(M14:M30)</f>
        <v>0</v>
      </c>
      <c r="N13" s="436">
        <f t="shared" si="8"/>
        <v>0</v>
      </c>
      <c r="O13" s="433"/>
      <c r="P13" s="417"/>
    </row>
    <row r="14" spans="1:17" ht="26.25" customHeight="1">
      <c r="A14" s="428">
        <f>+A12+1</f>
        <v>3</v>
      </c>
      <c r="B14" s="430" t="s">
        <v>61</v>
      </c>
      <c r="C14" s="437" t="e">
        <f>+D14+E14</f>
        <v>#REF!</v>
      </c>
      <c r="D14" s="437" t="e">
        <f>+G14+J14</f>
        <v>#REF!</v>
      </c>
      <c r="E14" s="437" t="e">
        <f>+H14+K14</f>
        <v>#REF!</v>
      </c>
      <c r="F14" s="437" t="e">
        <f>+#REF!</f>
        <v>#REF!</v>
      </c>
      <c r="G14" s="437" t="e">
        <f>+#REF!</f>
        <v>#REF!</v>
      </c>
      <c r="H14" s="437" t="e">
        <f>+#REF!</f>
        <v>#REF!</v>
      </c>
      <c r="I14" s="437" t="e">
        <f>+#REF!</f>
        <v>#REF!</v>
      </c>
      <c r="J14" s="437" t="e">
        <f>+#REF!</f>
        <v>#REF!</v>
      </c>
      <c r="K14" s="437" t="e">
        <f>+#REF!</f>
        <v>#REF!</v>
      </c>
      <c r="L14" s="437">
        <v>0</v>
      </c>
      <c r="M14" s="437">
        <v>0</v>
      </c>
      <c r="N14" s="437">
        <v>0</v>
      </c>
      <c r="O14" s="433"/>
      <c r="P14" s="417"/>
    </row>
    <row r="15" spans="1:17" ht="26.25" customHeight="1">
      <c r="A15" s="428">
        <f t="shared" ref="A15:A30" si="9">+A14+1</f>
        <v>4</v>
      </c>
      <c r="B15" s="430" t="s">
        <v>91</v>
      </c>
      <c r="C15" s="437" t="e">
        <f t="shared" ref="C15:C30" si="10">+D15+E15</f>
        <v>#REF!</v>
      </c>
      <c r="D15" s="437" t="e">
        <f t="shared" ref="D15:E29" si="11">+G15+J15</f>
        <v>#REF!</v>
      </c>
      <c r="E15" s="437" t="e">
        <f t="shared" si="11"/>
        <v>#REF!</v>
      </c>
      <c r="F15" s="437" t="e">
        <f>+#REF!+#REF!</f>
        <v>#REF!</v>
      </c>
      <c r="G15" s="437" t="e">
        <f>+#REF!+#REF!</f>
        <v>#REF!</v>
      </c>
      <c r="H15" s="437" t="e">
        <f>+#REF!+#REF!</f>
        <v>#REF!</v>
      </c>
      <c r="I15" s="437" t="e">
        <f>+#REF!</f>
        <v>#REF!</v>
      </c>
      <c r="J15" s="437" t="e">
        <f>+#REF!</f>
        <v>#REF!</v>
      </c>
      <c r="K15" s="437" t="e">
        <f>+#REF!</f>
        <v>#REF!</v>
      </c>
      <c r="L15" s="437">
        <v>0</v>
      </c>
      <c r="M15" s="437">
        <v>0</v>
      </c>
      <c r="N15" s="437">
        <v>0</v>
      </c>
      <c r="O15" s="433"/>
      <c r="P15" s="417"/>
    </row>
    <row r="16" spans="1:17" ht="26.25" customHeight="1">
      <c r="A16" s="428">
        <f t="shared" si="9"/>
        <v>5</v>
      </c>
      <c r="B16" s="430" t="s">
        <v>118</v>
      </c>
      <c r="C16" s="437" t="e">
        <f t="shared" si="10"/>
        <v>#REF!</v>
      </c>
      <c r="D16" s="437" t="e">
        <f t="shared" si="11"/>
        <v>#REF!</v>
      </c>
      <c r="E16" s="437" t="e">
        <f t="shared" si="11"/>
        <v>#REF!</v>
      </c>
      <c r="F16" s="437" t="e">
        <f>+#REF!+#REF!</f>
        <v>#REF!</v>
      </c>
      <c r="G16" s="437" t="e">
        <f>+#REF!+#REF!</f>
        <v>#REF!</v>
      </c>
      <c r="H16" s="437" t="e">
        <f>+#REF!+#REF!</f>
        <v>#REF!</v>
      </c>
      <c r="I16" s="437" t="e">
        <f>+#REF!</f>
        <v>#REF!</v>
      </c>
      <c r="J16" s="437" t="e">
        <f>+#REF!</f>
        <v>#REF!</v>
      </c>
      <c r="K16" s="437" t="e">
        <f>+#REF!</f>
        <v>#REF!</v>
      </c>
      <c r="L16" s="437">
        <v>0</v>
      </c>
      <c r="M16" s="437">
        <v>0</v>
      </c>
      <c r="N16" s="437">
        <v>0</v>
      </c>
      <c r="O16" s="433"/>
      <c r="P16" s="417"/>
    </row>
    <row r="17" spans="1:16" ht="26.25" customHeight="1">
      <c r="A17" s="428">
        <f t="shared" si="9"/>
        <v>6</v>
      </c>
      <c r="B17" s="430" t="s">
        <v>138</v>
      </c>
      <c r="C17" s="437" t="e">
        <f t="shared" si="10"/>
        <v>#REF!</v>
      </c>
      <c r="D17" s="437" t="e">
        <f t="shared" si="11"/>
        <v>#REF!</v>
      </c>
      <c r="E17" s="437" t="e">
        <f t="shared" si="11"/>
        <v>#REF!</v>
      </c>
      <c r="F17" s="437" t="e">
        <f>+#REF!+#REF!+#REF!</f>
        <v>#REF!</v>
      </c>
      <c r="G17" s="437" t="e">
        <f>+#REF!+#REF!+#REF!</f>
        <v>#REF!</v>
      </c>
      <c r="H17" s="437" t="e">
        <f>+#REF!+#REF!+#REF!</f>
        <v>#REF!</v>
      </c>
      <c r="I17" s="437" t="e">
        <f>+#REF!</f>
        <v>#REF!</v>
      </c>
      <c r="J17" s="437" t="e">
        <f>+#REF!</f>
        <v>#REF!</v>
      </c>
      <c r="K17" s="437" t="e">
        <f>+#REF!</f>
        <v>#REF!</v>
      </c>
      <c r="L17" s="437">
        <v>0</v>
      </c>
      <c r="M17" s="437">
        <v>0</v>
      </c>
      <c r="N17" s="437">
        <v>0</v>
      </c>
      <c r="O17" s="433"/>
      <c r="P17" s="417"/>
    </row>
    <row r="18" spans="1:16" ht="26.25" customHeight="1">
      <c r="A18" s="428">
        <f t="shared" si="9"/>
        <v>7</v>
      </c>
      <c r="B18" s="430" t="s">
        <v>148</v>
      </c>
      <c r="C18" s="437" t="e">
        <f t="shared" si="10"/>
        <v>#REF!</v>
      </c>
      <c r="D18" s="437" t="e">
        <f t="shared" si="11"/>
        <v>#REF!</v>
      </c>
      <c r="E18" s="437" t="e">
        <f t="shared" si="11"/>
        <v>#REF!</v>
      </c>
      <c r="F18" s="437" t="e">
        <f>+#REF!</f>
        <v>#REF!</v>
      </c>
      <c r="G18" s="437" t="e">
        <f>+#REF!</f>
        <v>#REF!</v>
      </c>
      <c r="H18" s="437" t="e">
        <f>+#REF!</f>
        <v>#REF!</v>
      </c>
      <c r="I18" s="437" t="e">
        <f>+#REF!</f>
        <v>#REF!</v>
      </c>
      <c r="J18" s="437" t="e">
        <f>+#REF!</f>
        <v>#REF!</v>
      </c>
      <c r="K18" s="437" t="e">
        <f>+#REF!</f>
        <v>#REF!</v>
      </c>
      <c r="L18" s="437">
        <v>0</v>
      </c>
      <c r="M18" s="437">
        <v>0</v>
      </c>
      <c r="N18" s="437">
        <v>0</v>
      </c>
      <c r="O18" s="433"/>
      <c r="P18" s="417"/>
    </row>
    <row r="19" spans="1:16" ht="26.25" customHeight="1">
      <c r="A19" s="428">
        <f t="shared" si="9"/>
        <v>8</v>
      </c>
      <c r="B19" s="430" t="s">
        <v>186</v>
      </c>
      <c r="C19" s="437" t="e">
        <f t="shared" si="10"/>
        <v>#REF!</v>
      </c>
      <c r="D19" s="437" t="e">
        <f t="shared" si="11"/>
        <v>#REF!</v>
      </c>
      <c r="E19" s="437" t="e">
        <f t="shared" si="11"/>
        <v>#REF!</v>
      </c>
      <c r="F19" s="437" t="e">
        <f>+#REF!+#REF!</f>
        <v>#REF!</v>
      </c>
      <c r="G19" s="437" t="e">
        <f>+#REF!+#REF!</f>
        <v>#REF!</v>
      </c>
      <c r="H19" s="437" t="e">
        <f>+#REF!</f>
        <v>#REF!</v>
      </c>
      <c r="I19" s="437" t="e">
        <f>+#REF!</f>
        <v>#REF!</v>
      </c>
      <c r="J19" s="437" t="e">
        <f>+#REF!</f>
        <v>#REF!</v>
      </c>
      <c r="K19" s="437" t="e">
        <f>+#REF!</f>
        <v>#REF!</v>
      </c>
      <c r="L19" s="437">
        <v>0</v>
      </c>
      <c r="M19" s="437">
        <v>0</v>
      </c>
      <c r="N19" s="437">
        <v>0</v>
      </c>
      <c r="O19" s="433"/>
      <c r="P19" s="417"/>
    </row>
    <row r="20" spans="1:16" ht="26.25" customHeight="1">
      <c r="A20" s="428">
        <f t="shared" si="9"/>
        <v>9</v>
      </c>
      <c r="B20" s="430" t="s">
        <v>223</v>
      </c>
      <c r="C20" s="437" t="e">
        <f t="shared" si="10"/>
        <v>#REF!</v>
      </c>
      <c r="D20" s="437" t="e">
        <f t="shared" si="11"/>
        <v>#REF!</v>
      </c>
      <c r="E20" s="437" t="e">
        <f t="shared" si="11"/>
        <v>#REF!</v>
      </c>
      <c r="F20" s="437" t="e">
        <f>+#REF!+#REF!</f>
        <v>#REF!</v>
      </c>
      <c r="G20" s="437" t="e">
        <f>+#REF!+#REF!</f>
        <v>#REF!</v>
      </c>
      <c r="H20" s="437" t="e">
        <f>+#REF!+#REF!</f>
        <v>#REF!</v>
      </c>
      <c r="I20" s="437" t="e">
        <f>+#REF!</f>
        <v>#REF!</v>
      </c>
      <c r="J20" s="437" t="e">
        <f>+#REF!</f>
        <v>#REF!</v>
      </c>
      <c r="K20" s="437" t="e">
        <f>+#REF!</f>
        <v>#REF!</v>
      </c>
      <c r="L20" s="437">
        <v>0</v>
      </c>
      <c r="M20" s="437">
        <v>0</v>
      </c>
      <c r="N20" s="437">
        <v>0</v>
      </c>
      <c r="O20" s="433"/>
      <c r="P20" s="417"/>
    </row>
    <row r="21" spans="1:16" ht="26.25" customHeight="1">
      <c r="A21" s="428">
        <f t="shared" si="9"/>
        <v>10</v>
      </c>
      <c r="B21" s="430" t="s">
        <v>246</v>
      </c>
      <c r="C21" s="437" t="e">
        <f t="shared" si="10"/>
        <v>#REF!</v>
      </c>
      <c r="D21" s="437" t="e">
        <f t="shared" si="11"/>
        <v>#REF!</v>
      </c>
      <c r="E21" s="437" t="e">
        <f t="shared" si="11"/>
        <v>#REF!</v>
      </c>
      <c r="F21" s="437" t="e">
        <f>+#REF!</f>
        <v>#REF!</v>
      </c>
      <c r="G21" s="437" t="e">
        <f>+#REF!</f>
        <v>#REF!</v>
      </c>
      <c r="H21" s="437" t="e">
        <f>+#REF!</f>
        <v>#REF!</v>
      </c>
      <c r="I21" s="437" t="e">
        <f>+#REF!</f>
        <v>#REF!</v>
      </c>
      <c r="J21" s="437" t="e">
        <f>+#REF!</f>
        <v>#REF!</v>
      </c>
      <c r="K21" s="437" t="e">
        <f>+#REF!</f>
        <v>#REF!</v>
      </c>
      <c r="L21" s="437">
        <v>0</v>
      </c>
      <c r="M21" s="437">
        <v>0</v>
      </c>
      <c r="N21" s="437">
        <v>0</v>
      </c>
      <c r="O21" s="433"/>
      <c r="P21" s="417"/>
    </row>
    <row r="22" spans="1:16" ht="26.25" customHeight="1">
      <c r="A22" s="428">
        <f t="shared" si="9"/>
        <v>11</v>
      </c>
      <c r="B22" s="430" t="s">
        <v>275</v>
      </c>
      <c r="C22" s="437" t="e">
        <f t="shared" si="10"/>
        <v>#REF!</v>
      </c>
      <c r="D22" s="437" t="e">
        <f t="shared" si="11"/>
        <v>#REF!</v>
      </c>
      <c r="E22" s="437" t="e">
        <f t="shared" si="11"/>
        <v>#REF!</v>
      </c>
      <c r="F22" s="437" t="e">
        <f>+#REF!+#REF!</f>
        <v>#REF!</v>
      </c>
      <c r="G22" s="437" t="e">
        <f>+#REF!+#REF!</f>
        <v>#REF!</v>
      </c>
      <c r="H22" s="437" t="e">
        <f>+#REF!+#REF!</f>
        <v>#REF!</v>
      </c>
      <c r="I22" s="437" t="e">
        <f>+#REF!</f>
        <v>#REF!</v>
      </c>
      <c r="J22" s="437" t="e">
        <f>+#REF!</f>
        <v>#REF!</v>
      </c>
      <c r="K22" s="437" t="e">
        <f>+#REF!</f>
        <v>#REF!</v>
      </c>
      <c r="L22" s="437">
        <v>0</v>
      </c>
      <c r="M22" s="437">
        <v>0</v>
      </c>
      <c r="N22" s="437">
        <v>0</v>
      </c>
      <c r="O22" s="433"/>
      <c r="P22" s="417"/>
    </row>
    <row r="23" spans="1:16" ht="26.25" customHeight="1">
      <c r="A23" s="428">
        <f t="shared" si="9"/>
        <v>12</v>
      </c>
      <c r="B23" s="430" t="s">
        <v>303</v>
      </c>
      <c r="C23" s="437" t="e">
        <f t="shared" si="10"/>
        <v>#REF!</v>
      </c>
      <c r="D23" s="437" t="e">
        <f t="shared" si="11"/>
        <v>#REF!</v>
      </c>
      <c r="E23" s="437" t="e">
        <f t="shared" si="11"/>
        <v>#REF!</v>
      </c>
      <c r="F23" s="437" t="e">
        <f>+#REF!+#REF!</f>
        <v>#REF!</v>
      </c>
      <c r="G23" s="437" t="e">
        <f>+#REF!+#REF!</f>
        <v>#REF!</v>
      </c>
      <c r="H23" s="437" t="e">
        <f>+#REF!+#REF!</f>
        <v>#REF!</v>
      </c>
      <c r="I23" s="437" t="e">
        <f>+#REF!</f>
        <v>#REF!</v>
      </c>
      <c r="J23" s="437" t="e">
        <f>+#REF!</f>
        <v>#REF!</v>
      </c>
      <c r="K23" s="437" t="e">
        <f>+#REF!</f>
        <v>#REF!</v>
      </c>
      <c r="L23" s="437">
        <v>0</v>
      </c>
      <c r="M23" s="437">
        <v>0</v>
      </c>
      <c r="N23" s="437">
        <v>0</v>
      </c>
      <c r="O23" s="433"/>
      <c r="P23" s="417"/>
    </row>
    <row r="24" spans="1:16" ht="26.25" customHeight="1">
      <c r="A24" s="428">
        <f t="shared" si="9"/>
        <v>13</v>
      </c>
      <c r="B24" s="430" t="s">
        <v>328</v>
      </c>
      <c r="C24" s="437" t="e">
        <f t="shared" si="10"/>
        <v>#REF!</v>
      </c>
      <c r="D24" s="437" t="e">
        <f t="shared" si="11"/>
        <v>#REF!</v>
      </c>
      <c r="E24" s="437" t="e">
        <f t="shared" si="11"/>
        <v>#REF!</v>
      </c>
      <c r="F24" s="437" t="e">
        <f>+#REF!+#REF!+#REF!</f>
        <v>#REF!</v>
      </c>
      <c r="G24" s="437" t="e">
        <f>+#REF!+#REF!+#REF!</f>
        <v>#REF!</v>
      </c>
      <c r="H24" s="437" t="e">
        <f>+#REF!+#REF!+#REF!</f>
        <v>#REF!</v>
      </c>
      <c r="I24" s="437" t="e">
        <f>+#REF!</f>
        <v>#REF!</v>
      </c>
      <c r="J24" s="437" t="e">
        <f>+#REF!</f>
        <v>#REF!</v>
      </c>
      <c r="K24" s="437" t="e">
        <f>+#REF!</f>
        <v>#REF!</v>
      </c>
      <c r="L24" s="437">
        <v>0</v>
      </c>
      <c r="M24" s="437">
        <v>0</v>
      </c>
      <c r="N24" s="437">
        <v>0</v>
      </c>
      <c r="O24" s="433"/>
      <c r="P24" s="417"/>
    </row>
    <row r="25" spans="1:16" ht="26.25" customHeight="1">
      <c r="A25" s="428">
        <f t="shared" si="9"/>
        <v>14</v>
      </c>
      <c r="B25" s="430" t="s">
        <v>359</v>
      </c>
      <c r="C25" s="437" t="e">
        <f t="shared" si="10"/>
        <v>#REF!</v>
      </c>
      <c r="D25" s="437" t="e">
        <f t="shared" si="11"/>
        <v>#REF!</v>
      </c>
      <c r="E25" s="437" t="e">
        <f t="shared" si="11"/>
        <v>#REF!</v>
      </c>
      <c r="F25" s="437">
        <v>0</v>
      </c>
      <c r="G25" s="437">
        <v>0</v>
      </c>
      <c r="H25" s="437">
        <v>0</v>
      </c>
      <c r="I25" s="437" t="e">
        <f>+#REF!</f>
        <v>#REF!</v>
      </c>
      <c r="J25" s="437" t="e">
        <f>+#REF!</f>
        <v>#REF!</v>
      </c>
      <c r="K25" s="437" t="e">
        <f>+#REF!</f>
        <v>#REF!</v>
      </c>
      <c r="L25" s="437">
        <v>0</v>
      </c>
      <c r="M25" s="437">
        <v>0</v>
      </c>
      <c r="N25" s="437">
        <v>0</v>
      </c>
      <c r="O25" s="433"/>
      <c r="P25" s="417"/>
    </row>
    <row r="26" spans="1:16" ht="26.25" customHeight="1">
      <c r="A26" s="428">
        <f t="shared" si="9"/>
        <v>15</v>
      </c>
      <c r="B26" s="430" t="s">
        <v>393</v>
      </c>
      <c r="C26" s="437" t="e">
        <f t="shared" si="10"/>
        <v>#REF!</v>
      </c>
      <c r="D26" s="437" t="e">
        <f t="shared" si="11"/>
        <v>#REF!</v>
      </c>
      <c r="E26" s="437" t="e">
        <f t="shared" si="11"/>
        <v>#REF!</v>
      </c>
      <c r="F26" s="437" t="e">
        <f>+#REF!</f>
        <v>#REF!</v>
      </c>
      <c r="G26" s="437" t="e">
        <f>+#REF!</f>
        <v>#REF!</v>
      </c>
      <c r="H26" s="437" t="e">
        <f>+#REF!</f>
        <v>#REF!</v>
      </c>
      <c r="I26" s="437" t="e">
        <f>+#REF!</f>
        <v>#REF!</v>
      </c>
      <c r="J26" s="437" t="e">
        <f>+#REF!</f>
        <v>#REF!</v>
      </c>
      <c r="K26" s="437" t="e">
        <f>+#REF!</f>
        <v>#REF!</v>
      </c>
      <c r="L26" s="437">
        <v>0</v>
      </c>
      <c r="M26" s="437">
        <v>0</v>
      </c>
      <c r="N26" s="437">
        <v>0</v>
      </c>
      <c r="O26" s="433"/>
      <c r="P26" s="417"/>
    </row>
    <row r="27" spans="1:16" ht="26.25" customHeight="1">
      <c r="A27" s="428">
        <f t="shared" si="9"/>
        <v>16</v>
      </c>
      <c r="B27" s="430" t="s">
        <v>434</v>
      </c>
      <c r="C27" s="437" t="e">
        <f t="shared" si="10"/>
        <v>#REF!</v>
      </c>
      <c r="D27" s="437" t="e">
        <f t="shared" si="11"/>
        <v>#REF!</v>
      </c>
      <c r="E27" s="437" t="e">
        <f t="shared" si="11"/>
        <v>#REF!</v>
      </c>
      <c r="F27" s="437" t="e">
        <f>+#REF!</f>
        <v>#REF!</v>
      </c>
      <c r="G27" s="437" t="e">
        <f>+#REF!</f>
        <v>#REF!</v>
      </c>
      <c r="H27" s="437" t="e">
        <f>+#REF!</f>
        <v>#REF!</v>
      </c>
      <c r="I27" s="437" t="e">
        <f>+#REF!</f>
        <v>#REF!</v>
      </c>
      <c r="J27" s="437" t="e">
        <f>+#REF!</f>
        <v>#REF!</v>
      </c>
      <c r="K27" s="437" t="e">
        <f>+#REF!</f>
        <v>#REF!</v>
      </c>
      <c r="L27" s="437">
        <v>0</v>
      </c>
      <c r="M27" s="437">
        <v>0</v>
      </c>
      <c r="N27" s="437">
        <v>0</v>
      </c>
      <c r="O27" s="433"/>
      <c r="P27" s="417"/>
    </row>
    <row r="28" spans="1:16" ht="26.25" customHeight="1">
      <c r="A28" s="428">
        <f>+A27+1</f>
        <v>17</v>
      </c>
      <c r="B28" s="430" t="s">
        <v>443</v>
      </c>
      <c r="C28" s="437" t="e">
        <f t="shared" si="10"/>
        <v>#REF!</v>
      </c>
      <c r="D28" s="437" t="e">
        <f t="shared" si="11"/>
        <v>#REF!</v>
      </c>
      <c r="E28" s="437" t="e">
        <f t="shared" si="11"/>
        <v>#REF!</v>
      </c>
      <c r="F28" s="437" t="e">
        <f>+#REF!</f>
        <v>#REF!</v>
      </c>
      <c r="G28" s="437" t="e">
        <f>+#REF!</f>
        <v>#REF!</v>
      </c>
      <c r="H28" s="437" t="e">
        <f>+#REF!</f>
        <v>#REF!</v>
      </c>
      <c r="I28" s="437" t="e">
        <f>+#REF!</f>
        <v>#REF!</v>
      </c>
      <c r="J28" s="437" t="e">
        <f>+#REF!</f>
        <v>#REF!</v>
      </c>
      <c r="K28" s="437" t="e">
        <f>+#REF!</f>
        <v>#REF!</v>
      </c>
      <c r="L28" s="437">
        <v>0</v>
      </c>
      <c r="M28" s="437">
        <v>0</v>
      </c>
      <c r="N28" s="437">
        <v>0</v>
      </c>
      <c r="O28" s="433"/>
      <c r="P28" s="417"/>
    </row>
    <row r="29" spans="1:16" ht="26.25" customHeight="1">
      <c r="A29" s="428">
        <f t="shared" si="9"/>
        <v>18</v>
      </c>
      <c r="B29" s="430" t="s">
        <v>472</v>
      </c>
      <c r="C29" s="437" t="e">
        <f t="shared" si="10"/>
        <v>#REF!</v>
      </c>
      <c r="D29" s="437" t="e">
        <f t="shared" si="11"/>
        <v>#REF!</v>
      </c>
      <c r="E29" s="437" t="e">
        <f t="shared" si="11"/>
        <v>#REF!</v>
      </c>
      <c r="F29" s="437" t="e">
        <f>+#REF!</f>
        <v>#REF!</v>
      </c>
      <c r="G29" s="437" t="e">
        <f>+#REF!</f>
        <v>#REF!</v>
      </c>
      <c r="H29" s="437" t="e">
        <f>+#REF!</f>
        <v>#REF!</v>
      </c>
      <c r="I29" s="437" t="e">
        <f>+#REF!</f>
        <v>#REF!</v>
      </c>
      <c r="J29" s="437" t="e">
        <f>+#REF!</f>
        <v>#REF!</v>
      </c>
      <c r="K29" s="437" t="e">
        <f>+#REF!</f>
        <v>#REF!</v>
      </c>
      <c r="L29" s="437">
        <v>0</v>
      </c>
      <c r="M29" s="437"/>
      <c r="N29" s="437"/>
      <c r="O29" s="433"/>
      <c r="P29" s="417"/>
    </row>
    <row r="30" spans="1:16" ht="26.25" customHeight="1">
      <c r="A30" s="428">
        <f t="shared" si="9"/>
        <v>19</v>
      </c>
      <c r="B30" s="430" t="s">
        <v>500</v>
      </c>
      <c r="C30" s="437" t="e">
        <f t="shared" si="10"/>
        <v>#REF!</v>
      </c>
      <c r="D30" s="437" t="e">
        <f>+G30+J30</f>
        <v>#REF!</v>
      </c>
      <c r="E30" s="437" t="e">
        <f>+H30+K30</f>
        <v>#REF!</v>
      </c>
      <c r="F30" s="438" t="e">
        <f>+#REF!</f>
        <v>#REF!</v>
      </c>
      <c r="G30" s="438" t="e">
        <f>+#REF!</f>
        <v>#REF!</v>
      </c>
      <c r="H30" s="438" t="e">
        <f>+#REF!</f>
        <v>#REF!</v>
      </c>
      <c r="I30" s="438" t="e">
        <f>+#REF!</f>
        <v>#REF!</v>
      </c>
      <c r="J30" s="438" t="e">
        <f>+#REF!</f>
        <v>#REF!</v>
      </c>
      <c r="K30" s="438" t="e">
        <f>+#REF!</f>
        <v>#REF!</v>
      </c>
      <c r="L30" s="437">
        <v>0</v>
      </c>
      <c r="M30" s="437"/>
      <c r="N30" s="437"/>
      <c r="O30" s="434"/>
      <c r="P30" s="417"/>
    </row>
  </sheetData>
  <mergeCells count="12">
    <mergeCell ref="L1:O1"/>
    <mergeCell ref="A2:O2"/>
    <mergeCell ref="A3:O3"/>
    <mergeCell ref="C4:O4"/>
    <mergeCell ref="A5:A6"/>
    <mergeCell ref="B5:B6"/>
    <mergeCell ref="O5:O6"/>
    <mergeCell ref="F6:H6"/>
    <mergeCell ref="I6:K6"/>
    <mergeCell ref="L6:N6"/>
    <mergeCell ref="C6:E6"/>
    <mergeCell ref="C5:N5"/>
  </mergeCells>
  <pageMargins left="0.6692913385826772" right="0.31496062992125984" top="0.43307086614173229" bottom="0.43307086614173229" header="0.31496062992125984" footer="0.31496062992125984"/>
  <pageSetup paperSize="9" scale="65" firstPageNumber="115" orientation="landscape" useFirstPageNumber="1"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Phụ lục 1</vt:lpstr>
      <vt:lpstr>Phụ lục 2</vt:lpstr>
      <vt:lpstr>Phụ lục 3</vt:lpstr>
      <vt:lpstr>Phụ lục 4</vt:lpstr>
      <vt:lpstr>NĂM 2022</vt:lpstr>
      <vt:lpstr>DTTS</vt:lpstr>
      <vt:lpstr>NĂM 2024</vt:lpstr>
      <vt:lpstr>NĂM 2025</vt:lpstr>
      <vt:lpstr>BIỂU TỔNG</vt:lpstr>
      <vt:lpstr>Biểu tổng DTTS</vt:lpstr>
      <vt:lpstr>NTM</vt:lpstr>
      <vt:lpstr>Biểu tổng NTM</vt:lpstr>
      <vt:lpstr>'Biểu tổng DTTS'!Print_Area</vt:lpstr>
      <vt:lpstr>'Biểu tổng NTM'!Print_Area</vt:lpstr>
      <vt:lpstr>DTTS!Print_Area</vt:lpstr>
      <vt:lpstr>'NĂM 2022'!Print_Area</vt:lpstr>
      <vt:lpstr>NTM!Print_Area</vt:lpstr>
      <vt:lpstr>'Phụ lục 1'!Print_Area</vt:lpstr>
      <vt:lpstr>'Phụ lục 3'!Print_Area</vt:lpstr>
      <vt:lpstr>'BIỂU TỔNG'!Print_Titles</vt:lpstr>
      <vt:lpstr>'Biểu tổng DTTS'!Print_Titles</vt:lpstr>
      <vt:lpstr>DTTS!Print_Titles</vt:lpstr>
      <vt:lpstr>'NĂM 2022'!Print_Titles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2024-12-06T03:57:25Z</dcterms:modified>
</cp:coreProperties>
</file>